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tabulka" sheetId="1" r:id="rId1"/>
  </sheets>
  <definedNames>
    <definedName name="_xlnm.Print_Area" localSheetId="0">'tabulka'!$A$1:$T$43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<sst xmlns="http://schemas.openxmlformats.org/spreadsheetml/2006/main" count="87" uniqueCount="70">
  <si>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</si>
  <si>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</si>
  <si>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</si>
  <si>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</si>
  <si>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</si>
  <si>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/ks</t>
    </r>
  </si>
  <si>
    <t>Možná dotácia podľa počtu bytov</t>
  </si>
  <si>
    <t>Možný úver podľa počtu bytov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</si>
  <si>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</si>
  <si>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</si>
  <si>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</si>
  <si>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</si>
  <si>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t>---</t>
  </si>
  <si>
    <t>Čistiareň odpadových vôd (ČOV)</t>
  </si>
  <si>
    <t>Počet bytov</t>
  </si>
  <si>
    <t>Žiadateľ</t>
  </si>
  <si>
    <t>Názov stavby</t>
  </si>
  <si>
    <t>Výpočet maximálnej možnej výšky úveru</t>
  </si>
  <si>
    <t>Garážové stojisko
v bytovom alebo
polyfunkčnom dome</t>
  </si>
  <si>
    <t>Celková požadovaná výška dotácie</t>
  </si>
  <si>
    <t>- bez zaokrúhlenia</t>
  </si>
  <si>
    <t>Celkové vlastné zdroje</t>
  </si>
  <si>
    <t>Celková požadovaná výška úveru</t>
  </si>
  <si>
    <t>- po zaokrúhlení na celé desiatky eur nadol</t>
  </si>
  <si>
    <t>- po zaokrúhlení na celé desiatky eur nadol, resp. podľa počtu bytov</t>
  </si>
  <si>
    <t>Sumár</t>
  </si>
  <si>
    <t>Pomôcka pre určenie výšky dotácie z Ministerstva dopravy a výstavby SR a úveru zo Štátneho fondu rozvoja bývania na obstaranie technickej vybavenosti</t>
  </si>
  <si>
    <t>Výpočet maximálnej možnej výšky dotácie</t>
  </si>
  <si>
    <r>
      <t>ŽIADOSŤ č.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(EPŽ)    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  </t>
    </r>
    <r>
      <rPr>
        <b/>
        <sz val="12"/>
        <color theme="1"/>
        <rFont val="Times New Roman"/>
        <family val="1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</si>
  <si>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</rPr>
      <t xml:space="preserve"> </t>
    </r>
  </si>
  <si>
    <t>1 ČOV</t>
  </si>
  <si>
    <t>2 ČOV</t>
  </si>
  <si>
    <t>3 ČOV</t>
  </si>
  <si>
    <r>
      <t xml:space="preserve">Počet bytových jednotiek, ku ktorým patria odstavné plochy a garážové stojiská </t>
    </r>
    <r>
      <rPr>
        <b/>
        <i/>
        <sz val="11"/>
        <color theme="1"/>
        <rFont val="Calibri"/>
        <family val="2"/>
        <scheme val="minor"/>
      </rPr>
      <t>(súčet odstavných plôch a garážových stojísk nesmie presiahnuť počet obstarávaných bytov)</t>
    </r>
  </si>
  <si>
    <t>125 €/m</t>
  </si>
  <si>
    <t>650 €/byt</t>
  </si>
  <si>
    <r>
      <rPr>
        <b/>
        <sz val="11"/>
        <rFont val="Calibri"/>
        <family val="2"/>
        <scheme val="minor"/>
      </rPr>
      <t>Maximálna možná výška dotácie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(najnižšia z hodnôt A/B/C)</t>
    </r>
  </si>
  <si>
    <t>160 €/m</t>
  </si>
  <si>
    <t>860 €/byt</t>
  </si>
  <si>
    <t>14 000 €/ks</t>
  </si>
  <si>
    <r>
      <t>80 €/m</t>
    </r>
    <r>
      <rPr>
        <i/>
        <vertAlign val="superscript"/>
        <sz val="10"/>
        <color theme="1"/>
        <rFont val="Calibri"/>
        <family val="2"/>
        <scheme val="minor"/>
      </rPr>
      <t>2</t>
    </r>
  </si>
  <si>
    <t>870 €/byt</t>
  </si>
  <si>
    <t>390 €/byt</t>
  </si>
  <si>
    <t>600 €/byt</t>
  </si>
  <si>
    <r>
      <rPr>
        <b/>
        <sz val="11"/>
        <rFont val="Calibri"/>
        <family val="2"/>
        <scheme val="minor"/>
      </rPr>
      <t>Maximálna možná výška úveru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(najnižšia z hodnôt A/B)</t>
    </r>
  </si>
  <si>
    <t>70 % z ON (1ks)</t>
  </si>
  <si>
    <t>6 000 €/byt</t>
  </si>
  <si>
    <r>
      <t>Dĺžka (m)/ plocha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</si>
  <si>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Možná dotácia podľa podielu z ON</t>
  </si>
  <si>
    <t>75 % z OC (1ks)</t>
  </si>
  <si>
    <t>75 % z OC</t>
  </si>
  <si>
    <t>70 % z ON</t>
  </si>
  <si>
    <t>10 % z ON</t>
  </si>
  <si>
    <t>90 % z OC</t>
  </si>
  <si>
    <t>Kontrola: maximálna výška úveru podľa počtu bytov (12 000 €/ byt)</t>
  </si>
  <si>
    <r>
      <t xml:space="preserve">Tlačivo platí pre rok     </t>
    </r>
    <r>
      <rPr>
        <b/>
        <sz val="16"/>
        <color rgb="FF000000"/>
        <rFont val="Calibri"/>
        <family val="2"/>
        <scheme val="minor"/>
      </rPr>
      <t>2021</t>
    </r>
  </si>
  <si>
    <t>1 300 €/byt</t>
  </si>
  <si>
    <t>20 000 €/ks</t>
  </si>
  <si>
    <t>1 900 €/byt</t>
  </si>
  <si>
    <t>1 800 €/byt</t>
  </si>
  <si>
    <t>Možný úver podľa podielu z ON</t>
  </si>
  <si>
    <t>Kontrolný riadok (ON - DOTÁCIA - ÚVER) = Možná výška vlastných zdrojov</t>
  </si>
  <si>
    <t>Obstarávacie náklady</t>
  </si>
  <si>
    <t>Celkové obstarávacie náklady</t>
  </si>
  <si>
    <t>Celková výška
poskytnuteľného úveru</t>
  </si>
  <si>
    <t>- po zaokrúhlení dotácie a poskytnuteľného úveru</t>
  </si>
  <si>
    <t>Údaje vyplnené žiadateľom o požadovanej výške podpory</t>
  </si>
  <si>
    <r>
      <rPr>
        <b/>
        <sz val="10"/>
        <color rgb="FFFF0000"/>
        <rFont val="Calibri"/>
        <family val="2"/>
        <scheme val="minor"/>
      </rPr>
      <t>Poskytnuteľný úver</t>
    </r>
    <r>
      <rPr>
        <b/>
        <sz val="8"/>
        <color rgb="FFFF0000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- úver, ktorý je možné poskytnúť v prípade priznania požadovanej výšky dotácie</t>
    </r>
  </si>
  <si>
    <r>
      <t>Požadovaná výška dotácia</t>
    </r>
    <r>
      <rPr>
        <b/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(žiadateľ uvedie výšku požadovanej dotácie, ktorá nemôže byť vyššia, ako maximálna možná dotácia)</t>
    </r>
  </si>
  <si>
    <r>
      <t>Požadovaná výška uver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(žiadateľ uvedie výšku požadovaného úveru, ktorá nemôže byť vyššia, ako maximálny možná úver)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</si>
</sst>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i/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7">
    <xf numFmtId="0" fontId="0" fillId="0" borderId="0" xfId="0"/>
    <xf numFmtId="164" fontId="0" fillId="0" borderId="1" xfId="0" applyNumberFormat="1" applyFill="1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Protection="1">
      <protection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/>
    <xf numFmtId="0" fontId="12" fillId="0" borderId="0" xfId="0" applyFont="1" applyAlignment="1">
      <alignment horizontal="right"/>
    </xf>
    <xf numFmtId="0" fontId="15" fillId="0" borderId="4" xfId="0" applyFont="1" applyBorder="1"/>
    <xf numFmtId="0" fontId="0" fillId="0" borderId="0" xfId="0" applyAlignment="1" applyProtection="1">
      <alignment horizontal="center"/>
      <protection/>
    </xf>
    <xf numFmtId="0" fontId="13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Border="1" applyAlignment="1" applyProtection="1">
      <alignment horizontal="center" vertical="center"/>
      <protection/>
    </xf>
    <xf numFmtId="164" fontId="0" fillId="0" borderId="2" xfId="0" applyNumberFormat="1" applyFont="1" applyBorder="1" applyAlignment="1" applyProtection="1">
      <alignment horizontal="center" vertical="center"/>
      <protection/>
    </xf>
    <xf numFmtId="164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164" fontId="0" fillId="3" borderId="8" xfId="0" applyNumberFormat="1" applyFont="1" applyFill="1" applyBorder="1" applyAlignment="1" applyProtection="1">
      <alignment horizontal="center" vertical="center"/>
      <protection locked="0"/>
    </xf>
    <xf numFmtId="164" fontId="0" fillId="3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64" fontId="0" fillId="0" borderId="6" xfId="0" applyNumberFormat="1" applyBorder="1" applyAlignment="1" applyProtection="1">
      <alignment horizontal="center" vertical="center"/>
      <protection/>
    </xf>
    <xf numFmtId="164" fontId="8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49" fontId="6" fillId="4" borderId="13" xfId="0" applyNumberFormat="1" applyFont="1" applyFill="1" applyBorder="1" applyAlignment="1" applyProtection="1">
      <alignment horizontal="left" vertical="center" wrapText="1"/>
      <protection/>
    </xf>
    <xf numFmtId="49" fontId="6" fillId="4" borderId="14" xfId="0" applyNumberFormat="1" applyFont="1" applyFill="1" applyBorder="1" applyAlignment="1" applyProtection="1">
      <alignment horizontal="left" vertical="center" wrapText="1"/>
      <protection/>
    </xf>
    <xf numFmtId="49" fontId="6" fillId="4" borderId="15" xfId="0" applyNumberFormat="1" applyFont="1" applyFill="1" applyBorder="1" applyAlignment="1" applyProtection="1">
      <alignment horizontal="left" vertical="center" wrapText="1"/>
      <protection/>
    </xf>
    <xf numFmtId="49" fontId="6" fillId="4" borderId="9" xfId="0" applyNumberFormat="1" applyFont="1" applyFill="1" applyBorder="1" applyAlignment="1" applyProtection="1">
      <alignment horizontal="left" vertical="center" wrapText="1"/>
      <protection/>
    </xf>
    <xf numFmtId="49" fontId="0" fillId="4" borderId="14" xfId="0" applyNumberFormat="1" applyFont="1" applyFill="1" applyBorder="1" applyAlignment="1" applyProtection="1">
      <alignment vertical="center" wrapText="1"/>
      <protection/>
    </xf>
    <xf numFmtId="49" fontId="2" fillId="4" borderId="9" xfId="0" applyNumberFormat="1" applyFont="1" applyFill="1" applyBorder="1" applyAlignment="1" applyProtection="1">
      <alignment horizontal="left" vertical="center" wrapText="1"/>
      <protection/>
    </xf>
    <xf numFmtId="49" fontId="2" fillId="4" borderId="16" xfId="0" applyNumberFormat="1" applyFont="1" applyFill="1" applyBorder="1" applyAlignment="1" applyProtection="1">
      <alignment horizontal="left" vertical="center" wrapText="1"/>
      <protection/>
    </xf>
    <xf numFmtId="0" fontId="25" fillId="5" borderId="7" xfId="0" applyFont="1" applyFill="1" applyBorder="1" applyAlignment="1" applyProtection="1">
      <alignment horizontal="left" vertical="center" wrapText="1"/>
      <protection/>
    </xf>
    <xf numFmtId="0" fontId="25" fillId="5" borderId="2" xfId="0" applyFont="1" applyFill="1" applyBorder="1" applyAlignment="1" applyProtection="1">
      <alignment horizontal="left" vertical="center" wrapText="1"/>
      <protection/>
    </xf>
    <xf numFmtId="164" fontId="28" fillId="0" borderId="2" xfId="0" applyNumberFormat="1" applyFont="1" applyFill="1" applyBorder="1" applyAlignment="1" applyProtection="1">
      <alignment horizontal="center" vertical="center"/>
      <protection/>
    </xf>
    <xf numFmtId="164" fontId="28" fillId="0" borderId="17" xfId="0" applyNumberFormat="1" applyFont="1" applyFill="1" applyBorder="1" applyAlignment="1" applyProtection="1">
      <alignment horizontal="center" vertical="center"/>
      <protection/>
    </xf>
    <xf numFmtId="164" fontId="28" fillId="0" borderId="3" xfId="0" applyNumberFormat="1" applyFont="1" applyFill="1" applyBorder="1" applyAlignment="1" applyProtection="1">
      <alignment horizontal="center" vertical="center"/>
      <protection/>
    </xf>
    <xf numFmtId="164" fontId="28" fillId="0" borderId="1" xfId="0" applyNumberFormat="1" applyFont="1" applyFill="1" applyBorder="1" applyAlignment="1" applyProtection="1">
      <alignment horizontal="center" vertical="center"/>
      <protection/>
    </xf>
    <xf numFmtId="164" fontId="28" fillId="0" borderId="12" xfId="0" applyNumberFormat="1" applyFont="1" applyFill="1" applyBorder="1" applyAlignment="1" applyProtection="1">
      <alignment horizontal="center" vertical="center"/>
      <protection/>
    </xf>
    <xf numFmtId="49" fontId="29" fillId="6" borderId="13" xfId="0" applyNumberFormat="1" applyFont="1" applyFill="1" applyBorder="1" applyAlignment="1" applyProtection="1">
      <alignment horizontal="left" vertical="center" wrapText="1"/>
      <protection/>
    </xf>
    <xf numFmtId="49" fontId="29" fillId="6" borderId="14" xfId="0" applyNumberFormat="1" applyFont="1" applyFill="1" applyBorder="1" applyAlignment="1" applyProtection="1">
      <alignment horizontal="left" vertical="center" wrapText="1"/>
      <protection/>
    </xf>
    <xf numFmtId="49" fontId="29" fillId="6" borderId="18" xfId="0" applyNumberFormat="1" applyFont="1" applyFill="1" applyBorder="1" applyAlignment="1" applyProtection="1">
      <alignment horizontal="left" vertical="center" wrapText="1"/>
      <protection/>
    </xf>
    <xf numFmtId="49" fontId="29" fillId="6" borderId="19" xfId="0" applyNumberFormat="1" applyFont="1" applyFill="1" applyBorder="1" applyAlignment="1" applyProtection="1">
      <alignment horizontal="left" vertical="center" wrapText="1"/>
      <protection/>
    </xf>
    <xf numFmtId="49" fontId="24" fillId="6" borderId="14" xfId="0" applyNumberFormat="1" applyFont="1" applyFill="1" applyBorder="1" applyAlignment="1" applyProtection="1">
      <alignment horizontal="left" vertical="center" wrapText="1"/>
      <protection/>
    </xf>
    <xf numFmtId="49" fontId="24" fillId="6" borderId="20" xfId="0" applyNumberFormat="1" applyFont="1" applyFill="1" applyBorder="1" applyAlignment="1" applyProtection="1">
      <alignment horizontal="left" vertical="center" wrapText="1"/>
      <protection/>
    </xf>
    <xf numFmtId="164" fontId="24" fillId="6" borderId="2" xfId="0" applyNumberFormat="1" applyFont="1" applyFill="1" applyBorder="1" applyAlignment="1" applyProtection="1">
      <alignment horizontal="center" vertical="center" wrapText="1"/>
      <protection/>
    </xf>
    <xf numFmtId="164" fontId="24" fillId="6" borderId="17" xfId="0" applyNumberFormat="1" applyFont="1" applyFill="1" applyBorder="1" applyAlignment="1" applyProtection="1">
      <alignment horizontal="center" vertical="center" wrapText="1"/>
      <protection/>
    </xf>
    <xf numFmtId="164" fontId="24" fillId="6" borderId="12" xfId="0" applyNumberFormat="1" applyFont="1" applyFill="1" applyBorder="1" applyAlignment="1" applyProtection="1">
      <alignment horizontal="center" vertical="center" wrapText="1"/>
      <protection/>
    </xf>
    <xf numFmtId="49" fontId="28" fillId="6" borderId="0" xfId="0" applyNumberFormat="1" applyFont="1" applyFill="1" applyBorder="1" applyAlignment="1" applyProtection="1">
      <alignment horizontal="left" vertical="center" wrapText="1"/>
      <protection/>
    </xf>
    <xf numFmtId="49" fontId="28" fillId="6" borderId="21" xfId="0" applyNumberFormat="1" applyFont="1" applyFill="1" applyBorder="1" applyAlignment="1" applyProtection="1">
      <alignment horizontal="left" vertical="center" wrapText="1"/>
      <protection/>
    </xf>
    <xf numFmtId="164" fontId="29" fillId="6" borderId="2" xfId="0" applyNumberFormat="1" applyFont="1" applyFill="1" applyBorder="1" applyAlignment="1" applyProtection="1">
      <alignment horizontal="center" vertical="center" wrapText="1"/>
      <protection/>
    </xf>
    <xf numFmtId="164" fontId="29" fillId="6" borderId="17" xfId="0" applyNumberFormat="1" applyFont="1" applyFill="1" applyBorder="1" applyAlignment="1" applyProtection="1">
      <alignment horizontal="center" vertical="center" wrapText="1"/>
      <protection/>
    </xf>
    <xf numFmtId="164" fontId="29" fillId="6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8" xfId="0" applyFont="1" applyFill="1" applyBorder="1" applyAlignment="1" applyProtection="1">
      <alignment horizontal="left" vertical="center" wrapText="1"/>
      <protection/>
    </xf>
    <xf numFmtId="164" fontId="0" fillId="0" borderId="8" xfId="0" applyNumberFormat="1" applyFont="1" applyFill="1" applyBorder="1" applyAlignment="1" applyProtection="1">
      <alignment horizontal="center" vertical="center"/>
      <protection/>
    </xf>
    <xf numFmtId="164" fontId="0" fillId="0" borderId="23" xfId="0" applyNumberFormat="1" applyFont="1" applyFill="1" applyBorder="1" applyAlignment="1" applyProtection="1">
      <alignment horizontal="center" vertical="center"/>
      <protection/>
    </xf>
    <xf numFmtId="164" fontId="0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left" vertical="center" wrapText="1"/>
      <protection/>
    </xf>
    <xf numFmtId="49" fontId="2" fillId="0" borderId="26" xfId="0" applyNumberFormat="1" applyFont="1" applyBorder="1" applyAlignment="1" applyProtection="1">
      <alignment horizontal="left" vertical="center" wrapText="1"/>
      <protection/>
    </xf>
    <xf numFmtId="164" fontId="0" fillId="0" borderId="26" xfId="0" applyNumberFormat="1" applyFont="1" applyBorder="1" applyAlignment="1" applyProtection="1">
      <alignment horizontal="center" vertical="center" wrapText="1"/>
      <protection/>
    </xf>
    <xf numFmtId="164" fontId="0" fillId="0" borderId="27" xfId="0" applyNumberFormat="1" applyFont="1" applyBorder="1" applyAlignment="1" applyProtection="1">
      <alignment horizontal="center" vertical="center" wrapText="1"/>
      <protection/>
    </xf>
    <xf numFmtId="164" fontId="0" fillId="0" borderId="28" xfId="0" applyNumberFormat="1" applyFont="1" applyBorder="1" applyAlignment="1" applyProtection="1">
      <alignment horizontal="center" vertical="center" wrapText="1"/>
      <protection/>
    </xf>
    <xf numFmtId="0" fontId="20" fillId="7" borderId="29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0" fillId="7" borderId="30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0" fillId="7" borderId="31" xfId="0" applyFont="1" applyFill="1" applyBorder="1" applyAlignment="1">
      <alignment horizontal="center" vertical="center" wrapText="1"/>
    </xf>
    <xf numFmtId="0" fontId="20" fillId="7" borderId="32" xfId="0" applyFont="1" applyFill="1" applyBorder="1" applyAlignment="1">
      <alignment horizontal="center" vertical="center" wrapText="1"/>
    </xf>
    <xf numFmtId="164" fontId="8" fillId="4" borderId="33" xfId="0" applyNumberFormat="1" applyFont="1" applyFill="1" applyBorder="1" applyAlignment="1" applyProtection="1">
      <alignment horizontal="center" vertical="center" wrapText="1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8" fillId="4" borderId="34" xfId="0" applyFont="1" applyFill="1" applyBorder="1" applyAlignment="1" applyProtection="1">
      <alignment horizontal="center" vertical="center" wrapText="1"/>
      <protection/>
    </xf>
    <xf numFmtId="0" fontId="0" fillId="2" borderId="35" xfId="0" applyFont="1" applyFill="1" applyBorder="1" applyAlignment="1" applyProtection="1">
      <alignment horizontal="center" vertical="center"/>
      <protection/>
    </xf>
    <xf numFmtId="0" fontId="0" fillId="2" borderId="36" xfId="0" applyFont="1" applyFill="1" applyBorder="1" applyAlignment="1" applyProtection="1">
      <alignment horizontal="center" vertical="center"/>
      <protection/>
    </xf>
    <xf numFmtId="0" fontId="0" fillId="2" borderId="33" xfId="0" applyFont="1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 applyProtection="1">
      <alignment horizontal="center" vertical="center"/>
      <protection/>
    </xf>
    <xf numFmtId="0" fontId="23" fillId="3" borderId="37" xfId="0" applyFont="1" applyFill="1" applyBorder="1" applyAlignment="1" applyProtection="1">
      <alignment horizontal="center" vertical="center"/>
      <protection locked="0"/>
    </xf>
    <xf numFmtId="0" fontId="23" fillId="3" borderId="38" xfId="0" applyFont="1" applyFill="1" applyBorder="1" applyAlignment="1" applyProtection="1">
      <alignment horizontal="center" vertical="center"/>
      <protection locked="0"/>
    </xf>
    <xf numFmtId="0" fontId="23" fillId="3" borderId="9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horizontal="center" vertical="center"/>
      <protection locked="0"/>
    </xf>
    <xf numFmtId="49" fontId="6" fillId="8" borderId="39" xfId="0" applyNumberFormat="1" applyFont="1" applyFill="1" applyBorder="1" applyAlignment="1" applyProtection="1">
      <alignment horizontal="left" vertical="center" wrapText="1"/>
      <protection/>
    </xf>
    <xf numFmtId="49" fontId="6" fillId="8" borderId="0" xfId="0" applyNumberFormat="1" applyFont="1" applyFill="1" applyBorder="1" applyAlignment="1" applyProtection="1">
      <alignment horizontal="left" vertical="center" wrapText="1"/>
      <protection/>
    </xf>
    <xf numFmtId="49" fontId="6" fillId="8" borderId="18" xfId="0" applyNumberFormat="1" applyFont="1" applyFill="1" applyBorder="1" applyAlignment="1" applyProtection="1">
      <alignment horizontal="left" vertical="center" wrapText="1"/>
      <protection/>
    </xf>
    <xf numFmtId="49" fontId="6" fillId="8" borderId="19" xfId="0" applyNumberFormat="1" applyFont="1" applyFill="1" applyBorder="1" applyAlignment="1" applyProtection="1">
      <alignment horizontal="left" vertical="center" wrapText="1"/>
      <protection/>
    </xf>
    <xf numFmtId="49" fontId="6" fillId="6" borderId="13" xfId="0" applyNumberFormat="1" applyFont="1" applyFill="1" applyBorder="1" applyAlignment="1" applyProtection="1">
      <alignment horizontal="left" vertical="center" wrapText="1"/>
      <protection/>
    </xf>
    <xf numFmtId="49" fontId="6" fillId="6" borderId="14" xfId="0" applyNumberFormat="1" applyFont="1" applyFill="1" applyBorder="1" applyAlignment="1" applyProtection="1">
      <alignment horizontal="left" vertical="center" wrapText="1"/>
      <protection/>
    </xf>
    <xf numFmtId="49" fontId="6" fillId="6" borderId="18" xfId="0" applyNumberFormat="1" applyFont="1" applyFill="1" applyBorder="1" applyAlignment="1" applyProtection="1">
      <alignment horizontal="left" vertical="center" wrapText="1"/>
      <protection/>
    </xf>
    <xf numFmtId="49" fontId="6" fillId="6" borderId="19" xfId="0" applyNumberFormat="1" applyFont="1" applyFill="1" applyBorder="1" applyAlignment="1" applyProtection="1">
      <alignment horizontal="left" vertical="center" wrapText="1"/>
      <protection/>
    </xf>
    <xf numFmtId="49" fontId="0" fillId="8" borderId="0" xfId="0" applyNumberFormat="1" applyFont="1" applyFill="1" applyBorder="1" applyAlignment="1" applyProtection="1">
      <alignment horizontal="left" vertical="center" wrapText="1"/>
      <protection/>
    </xf>
    <xf numFmtId="49" fontId="2" fillId="8" borderId="19" xfId="0" applyNumberFormat="1" applyFont="1" applyFill="1" applyBorder="1" applyAlignment="1" applyProtection="1">
      <alignment horizontal="left" vertical="center" wrapText="1"/>
      <protection/>
    </xf>
    <xf numFmtId="49" fontId="2" fillId="8" borderId="6" xfId="0" applyNumberFormat="1" applyFont="1" applyFill="1" applyBorder="1" applyAlignment="1" applyProtection="1">
      <alignment horizontal="left" vertical="center" wrapText="1"/>
      <protection/>
    </xf>
    <xf numFmtId="49" fontId="0" fillId="6" borderId="14" xfId="0" applyNumberFormat="1" applyFont="1" applyFill="1" applyBorder="1" applyAlignment="1" applyProtection="1">
      <alignment horizontal="left" vertical="center" wrapText="1"/>
      <protection/>
    </xf>
    <xf numFmtId="49" fontId="0" fillId="6" borderId="20" xfId="0" applyNumberFormat="1" applyFont="1" applyFill="1" applyBorder="1" applyAlignment="1" applyProtection="1">
      <alignment horizontal="left" vertical="center" wrapText="1"/>
      <protection/>
    </xf>
    <xf numFmtId="49" fontId="2" fillId="6" borderId="0" xfId="0" applyNumberFormat="1" applyFont="1" applyFill="1" applyBorder="1" applyAlignment="1" applyProtection="1">
      <alignment horizontal="left" vertical="center" wrapText="1"/>
      <protection/>
    </xf>
    <xf numFmtId="49" fontId="2" fillId="6" borderId="21" xfId="0" applyNumberFormat="1" applyFont="1" applyFill="1" applyBorder="1" applyAlignment="1" applyProtection="1">
      <alignment horizontal="left" vertical="center" wrapText="1"/>
      <protection/>
    </xf>
    <xf numFmtId="164" fontId="6" fillId="6" borderId="2" xfId="0" applyNumberFormat="1" applyFont="1" applyFill="1" applyBorder="1" applyAlignment="1" applyProtection="1">
      <alignment horizontal="center" vertical="center" wrapText="1"/>
      <protection/>
    </xf>
    <xf numFmtId="164" fontId="6" fillId="6" borderId="17" xfId="0" applyNumberFormat="1" applyFont="1" applyFill="1" applyBorder="1" applyAlignment="1" applyProtection="1">
      <alignment horizontal="center" vertical="center" wrapText="1"/>
      <protection/>
    </xf>
    <xf numFmtId="164" fontId="6" fillId="6" borderId="12" xfId="0" applyNumberFormat="1" applyFont="1" applyFill="1" applyBorder="1" applyAlignment="1" applyProtection="1">
      <alignment horizontal="center" vertical="center" wrapText="1"/>
      <protection/>
    </xf>
    <xf numFmtId="164" fontId="0" fillId="8" borderId="2" xfId="0" applyNumberFormat="1" applyFont="1" applyFill="1" applyBorder="1" applyAlignment="1" applyProtection="1">
      <alignment horizontal="center" vertical="center" wrapText="1"/>
      <protection/>
    </xf>
    <xf numFmtId="164" fontId="0" fillId="8" borderId="17" xfId="0" applyNumberFormat="1" applyFont="1" applyFill="1" applyBorder="1" applyAlignment="1" applyProtection="1">
      <alignment horizontal="center" vertical="center" wrapText="1"/>
      <protection/>
    </xf>
    <xf numFmtId="164" fontId="0" fillId="8" borderId="12" xfId="0" applyNumberFormat="1" applyFont="1" applyFill="1" applyBorder="1" applyAlignment="1" applyProtection="1">
      <alignment horizontal="center" vertical="center" wrapText="1"/>
      <protection/>
    </xf>
    <xf numFmtId="164" fontId="6" fillId="8" borderId="2" xfId="0" applyNumberFormat="1" applyFont="1" applyFill="1" applyBorder="1" applyAlignment="1" applyProtection="1">
      <alignment horizontal="center" vertical="center" wrapText="1"/>
      <protection/>
    </xf>
    <xf numFmtId="164" fontId="6" fillId="8" borderId="17" xfId="0" applyNumberFormat="1" applyFont="1" applyFill="1" applyBorder="1" applyAlignment="1" applyProtection="1">
      <alignment horizontal="center" vertical="center" wrapText="1"/>
      <protection/>
    </xf>
    <xf numFmtId="164" fontId="6" fillId="8" borderId="12" xfId="0" applyNumberFormat="1" applyFont="1" applyFill="1" applyBorder="1" applyAlignment="1" applyProtection="1">
      <alignment horizontal="center" vertical="center" wrapText="1"/>
      <protection/>
    </xf>
    <xf numFmtId="164" fontId="0" fillId="5" borderId="2" xfId="0" applyNumberFormat="1" applyFont="1" applyFill="1" applyBorder="1" applyAlignment="1" applyProtection="1">
      <alignment horizontal="center" vertical="center" wrapText="1"/>
      <protection/>
    </xf>
    <xf numFmtId="164" fontId="0" fillId="5" borderId="17" xfId="0" applyNumberFormat="1" applyFont="1" applyFill="1" applyBorder="1" applyAlignment="1" applyProtection="1">
      <alignment horizontal="center" vertical="center" wrapText="1"/>
      <protection/>
    </xf>
    <xf numFmtId="164" fontId="0" fillId="5" borderId="12" xfId="0" applyNumberFormat="1" applyFont="1" applyFill="1" applyBorder="1" applyAlignment="1" applyProtection="1">
      <alignment horizontal="center" vertical="center" wrapText="1"/>
      <protection/>
    </xf>
    <xf numFmtId="164" fontId="0" fillId="6" borderId="2" xfId="0" applyNumberFormat="1" applyFont="1" applyFill="1" applyBorder="1" applyAlignment="1" applyProtection="1">
      <alignment horizontal="center" vertical="center" wrapText="1"/>
      <protection/>
    </xf>
    <xf numFmtId="164" fontId="0" fillId="6" borderId="17" xfId="0" applyNumberFormat="1" applyFont="1" applyFill="1" applyBorder="1" applyAlignment="1" applyProtection="1">
      <alignment horizontal="center" vertical="center" wrapText="1"/>
      <protection/>
    </xf>
    <xf numFmtId="164" fontId="0" fillId="6" borderId="12" xfId="0" applyNumberFormat="1" applyFont="1" applyFill="1" applyBorder="1" applyAlignment="1" applyProtection="1">
      <alignment horizontal="center" vertical="center" wrapText="1"/>
      <protection/>
    </xf>
    <xf numFmtId="49" fontId="0" fillId="5" borderId="39" xfId="0" applyNumberFormat="1" applyFont="1" applyFill="1" applyBorder="1" applyAlignment="1" applyProtection="1">
      <alignment horizontal="left" vertical="center" wrapText="1"/>
      <protection/>
    </xf>
    <xf numFmtId="49" fontId="0" fillId="5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40" xfId="0" applyNumberFormat="1" applyFont="1" applyFill="1" applyBorder="1" applyAlignment="1" applyProtection="1">
      <alignment horizontal="center" vertical="center"/>
      <protection/>
    </xf>
    <xf numFmtId="164" fontId="0" fillId="0" borderId="41" xfId="0" applyNumberFormat="1" applyFont="1" applyFill="1" applyBorder="1" applyAlignment="1" applyProtection="1">
      <alignment horizontal="center" vertical="center"/>
      <protection/>
    </xf>
    <xf numFmtId="164" fontId="2" fillId="3" borderId="17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2" fillId="5" borderId="7" xfId="0" applyFont="1" applyFill="1" applyBorder="1" applyAlignment="1" applyProtection="1">
      <alignment horizontal="left" vertical="center" wrapText="1"/>
      <protection/>
    </xf>
    <xf numFmtId="0" fontId="2" fillId="5" borderId="2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/>
      <protection/>
    </xf>
    <xf numFmtId="164" fontId="7" fillId="0" borderId="45" xfId="0" applyNumberFormat="1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64" fontId="0" fillId="3" borderId="34" xfId="0" applyNumberForma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6" fillId="5" borderId="47" xfId="0" applyFont="1" applyFill="1" applyBorder="1" applyAlignment="1" applyProtection="1">
      <alignment horizontal="left" vertical="center"/>
      <protection/>
    </xf>
    <xf numFmtId="0" fontId="6" fillId="5" borderId="48" xfId="0" applyFont="1" applyFill="1" applyBorder="1" applyAlignment="1" applyProtection="1">
      <alignment horizontal="left" vertical="center"/>
      <protection/>
    </xf>
    <xf numFmtId="0" fontId="6" fillId="5" borderId="49" xfId="0" applyFont="1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/>
      <protection/>
    </xf>
    <xf numFmtId="164" fontId="0" fillId="0" borderId="20" xfId="0" applyNumberFormat="1" applyFont="1" applyBorder="1" applyAlignment="1" applyProtection="1">
      <alignment horizontal="center" vertical="center"/>
      <protection/>
    </xf>
    <xf numFmtId="164" fontId="0" fillId="0" borderId="6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164" fontId="0" fillId="3" borderId="33" xfId="0" applyNumberFormat="1" applyFill="1" applyBorder="1" applyAlignment="1" applyProtection="1">
      <alignment horizontal="center" vertical="center"/>
      <protection locked="0"/>
    </xf>
    <xf numFmtId="164" fontId="0" fillId="3" borderId="16" xfId="0" applyNumberFormat="1" applyFill="1" applyBorder="1" applyAlignment="1" applyProtection="1">
      <alignment horizontal="center" vertical="center"/>
      <protection locked="0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3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 applyProtection="1">
      <alignment horizontal="left" vertical="center" wrapText="1"/>
      <protection/>
    </xf>
    <xf numFmtId="0" fontId="2" fillId="9" borderId="2" xfId="0" applyFont="1" applyFill="1" applyBorder="1" applyAlignment="1" applyProtection="1">
      <alignment horizontal="left" vertical="center" wrapText="1"/>
      <protection/>
    </xf>
    <xf numFmtId="0" fontId="2" fillId="2" borderId="35" xfId="0" applyFont="1" applyFill="1" applyBorder="1" applyAlignment="1" applyProtection="1">
      <alignment horizontal="center" vertical="center" wrapText="1"/>
      <protection/>
    </xf>
    <xf numFmtId="0" fontId="2" fillId="2" borderId="36" xfId="0" applyFont="1" applyFill="1" applyBorder="1" applyAlignment="1" applyProtection="1">
      <alignment horizontal="center" vertical="center" wrapText="1"/>
      <protection/>
    </xf>
    <xf numFmtId="0" fontId="2" fillId="2" borderId="50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164" fontId="0" fillId="0" borderId="51" xfId="0" applyNumberFormat="1" applyBorder="1" applyAlignment="1" applyProtection="1">
      <alignment horizontal="center" vertical="center"/>
      <protection/>
    </xf>
    <xf numFmtId="164" fontId="0" fillId="0" borderId="52" xfId="0" applyNumberFormat="1" applyBorder="1" applyAlignment="1" applyProtection="1">
      <alignment horizontal="center" vertical="center"/>
      <protection/>
    </xf>
    <xf numFmtId="164" fontId="0" fillId="0" borderId="50" xfId="0" applyNumberFormat="1" applyBorder="1" applyAlignment="1" applyProtection="1">
      <alignment horizontal="center" vertical="center"/>
      <protection/>
    </xf>
    <xf numFmtId="164" fontId="0" fillId="0" borderId="53" xfId="0" applyNumberFormat="1" applyBorder="1" applyAlignment="1" applyProtection="1">
      <alignment horizontal="center" vertical="center"/>
      <protection/>
    </xf>
    <xf numFmtId="164" fontId="7" fillId="0" borderId="9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0" fontId="2" fillId="9" borderId="47" xfId="0" applyFont="1" applyFill="1" applyBorder="1" applyAlignment="1" applyProtection="1">
      <alignment horizontal="left" vertical="center"/>
      <protection/>
    </xf>
    <xf numFmtId="0" fontId="2" fillId="9" borderId="48" xfId="0" applyFont="1" applyFill="1" applyBorder="1" applyAlignment="1" applyProtection="1">
      <alignment horizontal="left" vertical="center"/>
      <protection/>
    </xf>
    <xf numFmtId="0" fontId="2" fillId="9" borderId="49" xfId="0" applyFont="1" applyFill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164" fontId="7" fillId="0" borderId="34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164" fontId="0" fillId="0" borderId="17" xfId="0" applyNumberFormat="1" applyBorder="1" applyAlignment="1" applyProtection="1">
      <alignment horizontal="center" vertical="center"/>
      <protection/>
    </xf>
    <xf numFmtId="164" fontId="0" fillId="0" borderId="54" xfId="0" applyNumberFormat="1" applyBorder="1" applyAlignment="1" applyProtection="1">
      <alignment horizontal="center" vertical="center"/>
      <protection/>
    </xf>
    <xf numFmtId="0" fontId="2" fillId="2" borderId="37" xfId="0" applyFont="1" applyFill="1" applyBorder="1" applyAlignment="1" applyProtection="1">
      <alignment horizontal="center" vertical="center" wrapText="1"/>
      <protection/>
    </xf>
    <xf numFmtId="0" fontId="2" fillId="2" borderId="38" xfId="0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 vertical="center" wrapText="1"/>
      <protection/>
    </xf>
    <xf numFmtId="0" fontId="2" fillId="2" borderId="53" xfId="0" applyFont="1" applyFill="1" applyBorder="1" applyAlignment="1" applyProtection="1">
      <alignment horizontal="center" vertical="center" wrapText="1"/>
      <protection/>
    </xf>
    <xf numFmtId="0" fontId="2" fillId="2" borderId="55" xfId="0" applyFont="1" applyFill="1" applyBorder="1" applyAlignment="1" applyProtection="1">
      <alignment horizontal="left" vertical="center"/>
      <protection/>
    </xf>
    <xf numFmtId="0" fontId="2" fillId="2" borderId="37" xfId="0" applyFont="1" applyFill="1" applyBorder="1" applyAlignment="1" applyProtection="1">
      <alignment horizontal="left" vertical="center"/>
      <protection/>
    </xf>
    <xf numFmtId="0" fontId="2" fillId="2" borderId="36" xfId="0" applyFont="1" applyFill="1" applyBorder="1" applyAlignment="1" applyProtection="1">
      <alignment horizontal="left" vertical="center"/>
      <protection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9" fontId="0" fillId="10" borderId="17" xfId="0" applyNumberFormat="1" applyFill="1" applyBorder="1" applyAlignment="1" applyProtection="1">
      <alignment horizontal="center" vertical="center"/>
      <protection/>
    </xf>
    <xf numFmtId="49" fontId="0" fillId="10" borderId="3" xfId="0" applyNumberFormat="1" applyFill="1" applyBorder="1" applyAlignment="1" applyProtection="1">
      <alignment horizontal="center" vertical="center"/>
      <protection/>
    </xf>
    <xf numFmtId="49" fontId="0" fillId="10" borderId="54" xfId="0" applyNumberFormat="1" applyFill="1" applyBorder="1" applyAlignment="1" applyProtection="1">
      <alignment horizontal="center" vertical="center"/>
      <protection/>
    </xf>
    <xf numFmtId="0" fontId="0" fillId="2" borderId="47" xfId="0" applyFont="1" applyFill="1" applyBorder="1" applyAlignment="1" applyProtection="1">
      <alignment horizontal="left" vertical="center"/>
      <protection/>
    </xf>
    <xf numFmtId="0" fontId="0" fillId="2" borderId="48" xfId="0" applyFont="1" applyFill="1" applyBorder="1" applyAlignment="1" applyProtection="1">
      <alignment horizontal="left" vertical="center"/>
      <protection/>
    </xf>
    <xf numFmtId="0" fontId="0" fillId="2" borderId="56" xfId="0" applyFont="1" applyFill="1" applyBorder="1" applyAlignment="1" applyProtection="1">
      <alignment horizontal="left" vertical="center"/>
      <protection/>
    </xf>
    <xf numFmtId="0" fontId="0" fillId="2" borderId="40" xfId="0" applyFont="1" applyFill="1" applyBorder="1" applyAlignment="1" applyProtection="1">
      <alignment horizontal="left" vertical="center"/>
      <protection/>
    </xf>
    <xf numFmtId="49" fontId="0" fillId="0" borderId="3" xfId="0" applyNumberForma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left" vertical="center"/>
      <protection/>
    </xf>
    <xf numFmtId="0" fontId="0" fillId="2" borderId="19" xfId="0" applyFill="1" applyBorder="1" applyAlignment="1" applyProtection="1">
      <alignment horizontal="left" vertical="center"/>
      <protection/>
    </xf>
    <xf numFmtId="0" fontId="0" fillId="2" borderId="6" xfId="0" applyFill="1" applyBorder="1" applyAlignment="1" applyProtection="1">
      <alignment horizontal="left" vertical="center"/>
      <protection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center" vertical="top" wrapText="1"/>
      <protection/>
    </xf>
    <xf numFmtId="0" fontId="0" fillId="0" borderId="46" xfId="0" applyBorder="1" applyAlignment="1" applyProtection="1">
      <alignment horizontal="left" vertical="center"/>
      <protection/>
    </xf>
    <xf numFmtId="0" fontId="0" fillId="3" borderId="27" xfId="0" applyFont="1" applyFill="1" applyBorder="1" applyAlignment="1" applyProtection="1">
      <alignment horizontal="left" vertical="center"/>
      <protection locked="0"/>
    </xf>
    <xf numFmtId="0" fontId="0" fillId="3" borderId="48" xfId="0" applyFont="1" applyFill="1" applyBorder="1" applyAlignment="1" applyProtection="1">
      <alignment horizontal="left" vertical="center"/>
      <protection locked="0"/>
    </xf>
    <xf numFmtId="0" fontId="0" fillId="3" borderId="23" xfId="0" applyFont="1" applyFill="1" applyBorder="1" applyAlignment="1" applyProtection="1">
      <alignment horizontal="left" vertical="center"/>
      <protection locked="0"/>
    </xf>
    <xf numFmtId="0" fontId="0" fillId="3" borderId="40" xfId="0" applyFont="1" applyFill="1" applyBorder="1" applyAlignment="1" applyProtection="1">
      <alignment horizontal="left" vertical="center"/>
      <protection locked="0"/>
    </xf>
    <xf numFmtId="164" fontId="2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64" fontId="0" fillId="0" borderId="20" xfId="0" applyNumberFormat="1" applyBorder="1" applyAlignment="1" applyProtection="1">
      <alignment horizontal="center" vertical="center"/>
      <protection/>
    </xf>
    <xf numFmtId="164" fontId="0" fillId="0" borderId="6" xfId="0" applyNumberFormat="1" applyBorder="1" applyAlignment="1" applyProtection="1">
      <alignment horizontal="center" vertical="center"/>
      <protection/>
    </xf>
    <xf numFmtId="0" fontId="0" fillId="3" borderId="54" xfId="0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5</xdr:col>
      <xdr:colOff>571500</xdr:colOff>
      <xdr:row>3</xdr:row>
      <xdr:rowOff>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0"/>
          <a:ext cx="19907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723900</xdr:colOff>
      <xdr:row>0</xdr:row>
      <xdr:rowOff>104775</xdr:rowOff>
    </xdr:from>
    <xdr:to>
      <xdr:col>15</xdr:col>
      <xdr:colOff>476250</xdr:colOff>
      <xdr:row>3</xdr:row>
      <xdr:rowOff>9525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98"/>
        <a:stretch>
          <a:fillRect/>
        </a:stretch>
      </xdr:blipFill>
      <xdr:spPr>
        <a:xfrm>
          <a:off x="11239500" y="104775"/>
          <a:ext cx="16002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2"/>
  <sheetViews>
    <sheetView showGridLines="0" tabSelected="1" zoomScale="85" zoomScaleNormal="85" zoomScaleSheetLayoutView="80" workbookViewId="0" topLeftCell="A1">
      <selection activeCell="G11" sqref="G11:H11"/>
    </sheetView>
  </sheetViews>
  <sheetFormatPr defaultColWidth="9.140625" defaultRowHeight="15"/>
  <cols>
    <col min="1" max="1" width="0.5625" style="5" customWidth="1"/>
    <col min="2" max="2" width="3.421875" style="5" customWidth="1"/>
    <col min="3" max="3" width="22.421875" style="5" customWidth="1"/>
    <col min="4" max="4" width="11.7109375" style="5" customWidth="1"/>
    <col min="5" max="5" width="10.00390625" style="5" customWidth="1"/>
    <col min="6" max="6" width="17.7109375" style="5" customWidth="1"/>
    <col min="7" max="7" width="10.00390625" style="5" customWidth="1"/>
    <col min="8" max="8" width="17.7109375" style="5" customWidth="1"/>
    <col min="9" max="9" width="10.00390625" style="5" customWidth="1"/>
    <col min="10" max="12" width="14.7109375" style="5" customWidth="1"/>
    <col min="13" max="13" width="10.00390625" style="5" customWidth="1"/>
    <col min="14" max="14" width="17.7109375" style="5" customWidth="1"/>
    <col min="15" max="15" width="10.00390625" style="5" customWidth="1"/>
    <col min="16" max="16" width="17.7109375" style="5" customWidth="1"/>
    <col min="17" max="17" width="10.00390625" style="5" customWidth="1"/>
    <col min="18" max="18" width="2.00390625" style="5" customWidth="1"/>
    <col min="19" max="19" width="16.421875" style="5" customWidth="1"/>
    <col min="20" max="20" width="0.5625" style="5" customWidth="1"/>
    <col min="21" max="16384" width="9.140625" style="5" customWidth="1"/>
  </cols>
  <sheetData>
    <row r="1" spans="2:19" ht="23.1" customHeight="1" thickBot="1" thickTop="1">
      <c r="B1" s="69" t="s">
        <v>55</v>
      </c>
      <c r="C1" s="70"/>
      <c r="D1" s="159"/>
      <c r="E1" s="160"/>
      <c r="Q1" s="9" t="s">
        <v>29</v>
      </c>
      <c r="R1" s="9"/>
      <c r="S1" s="12"/>
    </row>
    <row r="2" spans="2:19" ht="6" customHeight="1" thickBot="1" thickTop="1">
      <c r="B2" s="71"/>
      <c r="C2" s="72"/>
      <c r="D2" s="159"/>
      <c r="E2" s="160"/>
      <c r="H2" s="11"/>
      <c r="P2" s="8"/>
      <c r="S2" s="13"/>
    </row>
    <row r="3" spans="2:19" ht="23.1" customHeight="1" thickBot="1" thickTop="1">
      <c r="B3" s="73"/>
      <c r="C3" s="74"/>
      <c r="D3" s="159"/>
      <c r="E3" s="160"/>
      <c r="Q3" s="9" t="s">
        <v>28</v>
      </c>
      <c r="R3" s="9"/>
      <c r="S3" s="12"/>
    </row>
    <row r="4" spans="16:19" ht="9.95" customHeight="1" thickTop="1">
      <c r="P4" s="8"/>
      <c r="S4" s="10"/>
    </row>
    <row r="5" spans="2:20" ht="28.5" customHeight="1" thickBot="1">
      <c r="B5" s="179" t="s">
        <v>26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4"/>
    </row>
    <row r="6" spans="2:20" ht="24.95" customHeight="1">
      <c r="B6" s="194" t="s">
        <v>16</v>
      </c>
      <c r="C6" s="195"/>
      <c r="D6" s="195"/>
      <c r="E6" s="207"/>
      <c r="F6" s="208"/>
      <c r="G6" s="208"/>
      <c r="H6" s="208"/>
      <c r="I6" s="208"/>
      <c r="J6" s="208"/>
      <c r="K6" s="208"/>
      <c r="L6" s="208"/>
      <c r="M6" s="208"/>
      <c r="N6" s="208"/>
      <c r="O6" s="78" t="s">
        <v>14</v>
      </c>
      <c r="P6" s="79"/>
      <c r="Q6" s="82"/>
      <c r="R6" s="82"/>
      <c r="S6" s="83"/>
      <c r="T6" s="4"/>
    </row>
    <row r="7" spans="2:20" ht="24.95" customHeight="1" thickBot="1">
      <c r="B7" s="196" t="s">
        <v>15</v>
      </c>
      <c r="C7" s="197"/>
      <c r="D7" s="197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80"/>
      <c r="P7" s="81"/>
      <c r="Q7" s="84"/>
      <c r="R7" s="84"/>
      <c r="S7" s="85"/>
      <c r="T7" s="4"/>
    </row>
    <row r="8" spans="2:20" ht="8.1" customHeight="1" thickBot="1"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4"/>
    </row>
    <row r="9" spans="2:20" ht="31.5" customHeight="1">
      <c r="B9" s="186" t="s">
        <v>0</v>
      </c>
      <c r="C9" s="187"/>
      <c r="D9" s="188"/>
      <c r="E9" s="182" t="s">
        <v>8</v>
      </c>
      <c r="F9" s="164"/>
      <c r="G9" s="163" t="s">
        <v>9</v>
      </c>
      <c r="H9" s="164"/>
      <c r="I9" s="163" t="s">
        <v>13</v>
      </c>
      <c r="J9" s="182"/>
      <c r="K9" s="182"/>
      <c r="L9" s="164"/>
      <c r="M9" s="182" t="s">
        <v>11</v>
      </c>
      <c r="N9" s="164"/>
      <c r="O9" s="182" t="s">
        <v>10</v>
      </c>
      <c r="P9" s="164"/>
      <c r="Q9" s="182" t="s">
        <v>18</v>
      </c>
      <c r="R9" s="182"/>
      <c r="S9" s="183"/>
      <c r="T9" s="4"/>
    </row>
    <row r="10" spans="2:20" ht="15">
      <c r="B10" s="200" t="s">
        <v>1</v>
      </c>
      <c r="C10" s="201"/>
      <c r="D10" s="202"/>
      <c r="E10" s="184"/>
      <c r="F10" s="166"/>
      <c r="G10" s="165"/>
      <c r="H10" s="166"/>
      <c r="I10" s="204" t="s">
        <v>30</v>
      </c>
      <c r="J10" s="205"/>
      <c r="K10" s="3" t="s">
        <v>31</v>
      </c>
      <c r="L10" s="3" t="s">
        <v>32</v>
      </c>
      <c r="M10" s="184"/>
      <c r="N10" s="166"/>
      <c r="O10" s="184"/>
      <c r="P10" s="166"/>
      <c r="Q10" s="184"/>
      <c r="R10" s="184"/>
      <c r="S10" s="185"/>
      <c r="T10" s="4"/>
    </row>
    <row r="11" spans="2:20" ht="24.95" customHeight="1">
      <c r="B11" s="206" t="s">
        <v>47</v>
      </c>
      <c r="C11" s="176"/>
      <c r="D11" s="176"/>
      <c r="E11" s="203"/>
      <c r="F11" s="190"/>
      <c r="G11" s="203"/>
      <c r="H11" s="190"/>
      <c r="I11" s="198" t="s">
        <v>12</v>
      </c>
      <c r="J11" s="199"/>
      <c r="K11" s="6" t="s">
        <v>12</v>
      </c>
      <c r="L11" s="7" t="s">
        <v>12</v>
      </c>
      <c r="M11" s="203"/>
      <c r="N11" s="190"/>
      <c r="O11" s="189"/>
      <c r="P11" s="190"/>
      <c r="Q11" s="191" t="s">
        <v>12</v>
      </c>
      <c r="R11" s="192"/>
      <c r="S11" s="193"/>
      <c r="T11" s="4"/>
    </row>
    <row r="12" spans="2:20" ht="24.95" customHeight="1">
      <c r="B12" s="134" t="s">
        <v>33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6"/>
      <c r="O12" s="189"/>
      <c r="P12" s="190"/>
      <c r="Q12" s="189"/>
      <c r="R12" s="189"/>
      <c r="S12" s="216"/>
      <c r="T12" s="4"/>
    </row>
    <row r="13" spans="2:20" ht="24.95" customHeight="1" thickBot="1">
      <c r="B13" s="152" t="s">
        <v>62</v>
      </c>
      <c r="C13" s="153"/>
      <c r="D13" s="154"/>
      <c r="E13" s="132"/>
      <c r="F13" s="132"/>
      <c r="G13" s="155"/>
      <c r="H13" s="156"/>
      <c r="I13" s="132"/>
      <c r="J13" s="132"/>
      <c r="K13" s="23"/>
      <c r="L13" s="24"/>
      <c r="M13" s="155"/>
      <c r="N13" s="156"/>
      <c r="O13" s="132"/>
      <c r="P13" s="156"/>
      <c r="Q13" s="132"/>
      <c r="R13" s="132"/>
      <c r="S13" s="133"/>
      <c r="T13" s="4"/>
    </row>
    <row r="14" spans="2:20" ht="8.1" customHeight="1" thickBot="1"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4"/>
    </row>
    <row r="15" spans="2:20" ht="23.1" customHeight="1">
      <c r="B15" s="173" t="s">
        <v>27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5"/>
      <c r="T15" s="4"/>
    </row>
    <row r="16" spans="2:20" ht="23.1" customHeight="1">
      <c r="B16" s="22" t="s">
        <v>2</v>
      </c>
      <c r="C16" s="176" t="s">
        <v>5</v>
      </c>
      <c r="D16" s="177"/>
      <c r="E16" s="19" t="s">
        <v>34</v>
      </c>
      <c r="F16" s="2">
        <f>125*E11</f>
        <v>0</v>
      </c>
      <c r="G16" s="19" t="s">
        <v>37</v>
      </c>
      <c r="H16" s="2">
        <f>160*G11</f>
        <v>0</v>
      </c>
      <c r="I16" s="212" t="s">
        <v>39</v>
      </c>
      <c r="J16" s="214">
        <f>IF(I13&gt;0,14000,0)</f>
        <v>0</v>
      </c>
      <c r="K16" s="150">
        <f>IF(K13&gt;0,14000,0)</f>
        <v>0</v>
      </c>
      <c r="L16" s="150">
        <f>IF(L13&gt;0,14000,0)</f>
        <v>0</v>
      </c>
      <c r="M16" s="19" t="s">
        <v>40</v>
      </c>
      <c r="N16" s="2">
        <f>80*M11</f>
        <v>0</v>
      </c>
      <c r="O16" s="19" t="s">
        <v>40</v>
      </c>
      <c r="P16" s="2">
        <f>80*O11</f>
        <v>0</v>
      </c>
      <c r="Q16" s="212" t="s">
        <v>43</v>
      </c>
      <c r="R16" s="167">
        <f>600*Q12</f>
        <v>0</v>
      </c>
      <c r="S16" s="168"/>
      <c r="T16" s="4"/>
    </row>
    <row r="17" spans="2:20" ht="23.1" customHeight="1">
      <c r="B17" s="22" t="s">
        <v>3</v>
      </c>
      <c r="C17" s="140" t="s">
        <v>6</v>
      </c>
      <c r="D17" s="141"/>
      <c r="E17" s="26" t="s">
        <v>35</v>
      </c>
      <c r="F17" s="27">
        <f>IF(ISBLANK(E11),0,650*Q6)</f>
        <v>0</v>
      </c>
      <c r="G17" s="26" t="s">
        <v>38</v>
      </c>
      <c r="H17" s="27">
        <f>IF(ISBLANK(G11),0,860*Q6)</f>
        <v>0</v>
      </c>
      <c r="I17" s="213"/>
      <c r="J17" s="215"/>
      <c r="K17" s="151"/>
      <c r="L17" s="151"/>
      <c r="M17" s="26" t="s">
        <v>41</v>
      </c>
      <c r="N17" s="27">
        <f>IF(ISBLANK(M11),0,870*Q6)</f>
        <v>0</v>
      </c>
      <c r="O17" s="26" t="s">
        <v>42</v>
      </c>
      <c r="P17" s="27">
        <f>390*O12</f>
        <v>0</v>
      </c>
      <c r="Q17" s="213"/>
      <c r="R17" s="169"/>
      <c r="S17" s="170"/>
      <c r="T17" s="4"/>
    </row>
    <row r="18" spans="2:20" ht="23.1" customHeight="1">
      <c r="B18" s="22" t="s">
        <v>4</v>
      </c>
      <c r="C18" s="176" t="s">
        <v>48</v>
      </c>
      <c r="D18" s="177"/>
      <c r="E18" s="19" t="s">
        <v>51</v>
      </c>
      <c r="F18" s="2">
        <f>ROUND(0.7*E13,2)</f>
        <v>0</v>
      </c>
      <c r="G18" s="19" t="s">
        <v>51</v>
      </c>
      <c r="H18" s="2">
        <f>ROUND(0.7*G13,2)</f>
        <v>0</v>
      </c>
      <c r="I18" s="21" t="s">
        <v>45</v>
      </c>
      <c r="J18" s="1">
        <f>ROUND(0.7*I13,2)</f>
        <v>0</v>
      </c>
      <c r="K18" s="14">
        <f>ROUND(0.7*K13,2)</f>
        <v>0</v>
      </c>
      <c r="L18" s="14">
        <f>ROUND(0.7*L13,2)</f>
        <v>0</v>
      </c>
      <c r="M18" s="19" t="s">
        <v>51</v>
      </c>
      <c r="N18" s="2">
        <f>ROUND(0.7*M13,2)</f>
        <v>0</v>
      </c>
      <c r="O18" s="19" t="s">
        <v>51</v>
      </c>
      <c r="P18" s="2">
        <f>ROUND(0.7*O13,2)</f>
        <v>0</v>
      </c>
      <c r="Q18" s="19" t="s">
        <v>52</v>
      </c>
      <c r="R18" s="180">
        <f>ROUND(0.1*Q13,2)</f>
        <v>0</v>
      </c>
      <c r="S18" s="181"/>
      <c r="T18" s="4"/>
    </row>
    <row r="19" spans="2:20" ht="30" customHeight="1" thickBot="1">
      <c r="B19" s="146" t="s">
        <v>36</v>
      </c>
      <c r="C19" s="147"/>
      <c r="D19" s="148"/>
      <c r="E19" s="171">
        <f>MIN(F16:F18)</f>
        <v>0</v>
      </c>
      <c r="F19" s="172"/>
      <c r="G19" s="171">
        <f>MIN(H16:H18)</f>
        <v>0</v>
      </c>
      <c r="H19" s="172"/>
      <c r="I19" s="131">
        <f>MIN(J16:J18)+MIN(K16:K18)+MIN(L16:L18)</f>
        <v>0</v>
      </c>
      <c r="J19" s="129"/>
      <c r="K19" s="129"/>
      <c r="L19" s="129"/>
      <c r="M19" s="131">
        <f>MIN(N16:N18)</f>
        <v>0</v>
      </c>
      <c r="N19" s="149"/>
      <c r="O19" s="171">
        <f>MIN(P16:P18)</f>
        <v>0</v>
      </c>
      <c r="P19" s="172"/>
      <c r="Q19" s="171">
        <f>MIN(R16:S18)</f>
        <v>0</v>
      </c>
      <c r="R19" s="171"/>
      <c r="S19" s="178"/>
      <c r="T19" s="4"/>
    </row>
    <row r="20" spans="2:20" ht="8.1" customHeight="1" thickBot="1"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4"/>
    </row>
    <row r="21" spans="2:20" ht="23.1" customHeight="1">
      <c r="B21" s="137" t="s">
        <v>17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9"/>
      <c r="T21" s="4"/>
    </row>
    <row r="22" spans="2:20" ht="23.1" customHeight="1">
      <c r="B22" s="22" t="s">
        <v>2</v>
      </c>
      <c r="C22" s="140" t="s">
        <v>7</v>
      </c>
      <c r="D22" s="141"/>
      <c r="E22" s="20" t="s">
        <v>56</v>
      </c>
      <c r="F22" s="27">
        <f>1300*Q6</f>
        <v>0</v>
      </c>
      <c r="G22" s="20" t="s">
        <v>59</v>
      </c>
      <c r="H22" s="27">
        <f>1800*Q6</f>
        <v>0</v>
      </c>
      <c r="I22" s="19" t="s">
        <v>57</v>
      </c>
      <c r="J22" s="15">
        <f>IF(I13&gt;0,20000,0)</f>
        <v>0</v>
      </c>
      <c r="K22" s="16">
        <f>IF(K13&gt;0,20000,0)</f>
        <v>0</v>
      </c>
      <c r="L22" s="16">
        <f>IF(L13&gt;0,20000,0)</f>
        <v>0</v>
      </c>
      <c r="M22" s="20" t="s">
        <v>58</v>
      </c>
      <c r="N22" s="27">
        <f>1900*Q6</f>
        <v>0</v>
      </c>
      <c r="O22" s="20" t="s">
        <v>58</v>
      </c>
      <c r="P22" s="27">
        <f>1900*O12</f>
        <v>0</v>
      </c>
      <c r="Q22" s="25" t="s">
        <v>46</v>
      </c>
      <c r="R22" s="169">
        <f>6000*Q12</f>
        <v>0</v>
      </c>
      <c r="S22" s="170"/>
      <c r="T22" s="4"/>
    </row>
    <row r="23" spans="2:20" ht="23.1" customHeight="1">
      <c r="B23" s="22" t="s">
        <v>3</v>
      </c>
      <c r="C23" s="140" t="s">
        <v>60</v>
      </c>
      <c r="D23" s="141"/>
      <c r="E23" s="20" t="s">
        <v>50</v>
      </c>
      <c r="F23" s="27">
        <f>ROUND(0.75*E13,2)</f>
        <v>0</v>
      </c>
      <c r="G23" s="20" t="s">
        <v>50</v>
      </c>
      <c r="H23" s="27">
        <f>ROUND(0.75*G13,2)</f>
        <v>0</v>
      </c>
      <c r="I23" s="21" t="s">
        <v>49</v>
      </c>
      <c r="J23" s="17">
        <f>ROUND(0.75*I13,2)</f>
        <v>0</v>
      </c>
      <c r="K23" s="18">
        <f>ROUND(0.75*K13,2)</f>
        <v>0</v>
      </c>
      <c r="L23" s="18">
        <f>ROUND(0.75*L13,2)</f>
        <v>0</v>
      </c>
      <c r="M23" s="20" t="s">
        <v>50</v>
      </c>
      <c r="N23" s="27">
        <f>ROUND(0.75*M13,2)</f>
        <v>0</v>
      </c>
      <c r="O23" s="20" t="s">
        <v>50</v>
      </c>
      <c r="P23" s="27">
        <f>ROUND(0.75*O13,2)</f>
        <v>0</v>
      </c>
      <c r="Q23" s="19" t="s">
        <v>53</v>
      </c>
      <c r="R23" s="180">
        <f>ROUND(0.9*Q13,2)</f>
        <v>0</v>
      </c>
      <c r="S23" s="181"/>
      <c r="T23" s="4"/>
    </row>
    <row r="24" spans="2:20" ht="30" customHeight="1" thickBot="1">
      <c r="B24" s="146" t="s">
        <v>44</v>
      </c>
      <c r="C24" s="147"/>
      <c r="D24" s="148"/>
      <c r="E24" s="129">
        <f>MIN(F22:F23)</f>
        <v>0</v>
      </c>
      <c r="F24" s="149"/>
      <c r="G24" s="129">
        <f>MIN(H22:H23)</f>
        <v>0</v>
      </c>
      <c r="H24" s="149"/>
      <c r="I24" s="131">
        <f>MIN(J22:J23)+MIN(K22:K23)+MIN(L22:L23)</f>
        <v>0</v>
      </c>
      <c r="J24" s="129"/>
      <c r="K24" s="129"/>
      <c r="L24" s="129"/>
      <c r="M24" s="131">
        <f>MIN(N22:N23)</f>
        <v>0</v>
      </c>
      <c r="N24" s="149"/>
      <c r="O24" s="129">
        <f>MIN(P22:P23)</f>
        <v>0</v>
      </c>
      <c r="P24" s="149"/>
      <c r="Q24" s="129">
        <f>MIN(R22:S23)</f>
        <v>0</v>
      </c>
      <c r="R24" s="129"/>
      <c r="S24" s="130"/>
      <c r="T24" s="4"/>
    </row>
    <row r="25" spans="2:20" ht="8.1" customHeight="1" thickBot="1"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4"/>
    </row>
    <row r="26" spans="2:20" ht="23.1" customHeight="1">
      <c r="B26" s="142" t="s">
        <v>66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4"/>
      <c r="S26" s="145"/>
      <c r="T26" s="4"/>
    </row>
    <row r="27" spans="2:20" ht="39.95" customHeight="1">
      <c r="B27" s="161" t="s">
        <v>68</v>
      </c>
      <c r="C27" s="162"/>
      <c r="D27" s="162"/>
      <c r="E27" s="122"/>
      <c r="F27" s="122"/>
      <c r="G27" s="122"/>
      <c r="H27" s="122"/>
      <c r="I27" s="120"/>
      <c r="J27" s="157"/>
      <c r="K27" s="157"/>
      <c r="L27" s="121"/>
      <c r="M27" s="122"/>
      <c r="N27" s="122"/>
      <c r="O27" s="122"/>
      <c r="P27" s="122"/>
      <c r="Q27" s="122"/>
      <c r="R27" s="120"/>
      <c r="S27" s="158"/>
      <c r="T27" s="4"/>
    </row>
    <row r="28" spans="2:20" ht="39.95" customHeight="1">
      <c r="B28" s="126" t="s">
        <v>69</v>
      </c>
      <c r="C28" s="127"/>
      <c r="D28" s="127"/>
      <c r="E28" s="120"/>
      <c r="F28" s="121"/>
      <c r="G28" s="120"/>
      <c r="H28" s="121"/>
      <c r="I28" s="120"/>
      <c r="J28" s="157"/>
      <c r="K28" s="157"/>
      <c r="L28" s="121"/>
      <c r="M28" s="120"/>
      <c r="N28" s="121"/>
      <c r="O28" s="120"/>
      <c r="P28" s="121"/>
      <c r="Q28" s="120"/>
      <c r="R28" s="157"/>
      <c r="S28" s="211"/>
      <c r="T28" s="4"/>
    </row>
    <row r="29" spans="2:19" ht="30" customHeight="1">
      <c r="B29" s="38" t="s">
        <v>67</v>
      </c>
      <c r="C29" s="39"/>
      <c r="D29" s="39"/>
      <c r="E29" s="40" t="str">
        <f>IF(ISBLANK(E28),"",MIN(E24,E13-E27))</f>
        <v/>
      </c>
      <c r="F29" s="40"/>
      <c r="G29" s="40" t="str">
        <f>IF(ISBLANK(G28),"",MIN(G24,G13-G27))</f>
        <v/>
      </c>
      <c r="H29" s="40"/>
      <c r="I29" s="41" t="str">
        <f>IF(ISBLANK(I28),"",MIN(I24,SUM(I13:L13)-I27))</f>
        <v/>
      </c>
      <c r="J29" s="42"/>
      <c r="K29" s="42"/>
      <c r="L29" s="43"/>
      <c r="M29" s="40" t="str">
        <f>IF(ISBLANK(M28),"",MIN(M24,M13-M27))</f>
        <v/>
      </c>
      <c r="N29" s="40"/>
      <c r="O29" s="40" t="str">
        <f>IF(ISBLANK(O28),"",MIN(O24,O13-O27))</f>
        <v/>
      </c>
      <c r="P29" s="40"/>
      <c r="Q29" s="40" t="str">
        <f>IF(ISBLANK(Q28),"",MIN(Q24,Q13-Q27))</f>
        <v/>
      </c>
      <c r="R29" s="41"/>
      <c r="S29" s="44"/>
    </row>
    <row r="30" spans="2:19" ht="28.5" customHeight="1" thickBot="1">
      <c r="B30" s="59" t="s">
        <v>61</v>
      </c>
      <c r="C30" s="60"/>
      <c r="D30" s="60"/>
      <c r="E30" s="61" t="str">
        <f>IF(ISBLANK(E28),"",IF(E13-E27-E28&gt;0,E13-E27-E28,0))</f>
        <v/>
      </c>
      <c r="F30" s="61"/>
      <c r="G30" s="61" t="str">
        <f>IF(ISBLANK(G28),"",IF(G13-G27-G28&gt;0,G13-G27-G28,0))</f>
        <v/>
      </c>
      <c r="H30" s="61"/>
      <c r="I30" s="62" t="str">
        <f>IF(ISBLANK(I28),"",IF(SUM(I13:L13)-I27-I28&gt;0,SUM(I13:L13)-I27-I28,0))</f>
        <v/>
      </c>
      <c r="J30" s="118"/>
      <c r="K30" s="118"/>
      <c r="L30" s="119"/>
      <c r="M30" s="61" t="str">
        <f>IF(ISBLANK(M28),"",IF(M13-M27-M28&gt;0,M13-M27-M28,0))</f>
        <v/>
      </c>
      <c r="N30" s="61"/>
      <c r="O30" s="61" t="str">
        <f>IF(ISBLANK(O28),"",IF(O13-O27-O28&gt;0,O13-O27-O28,0))</f>
        <v/>
      </c>
      <c r="P30" s="61"/>
      <c r="Q30" s="61" t="str">
        <f>IF(ISBLANK(Q28),"",IF(Q13-Q27-Q28&gt;0,Q13-Q27-Q28,0))</f>
        <v/>
      </c>
      <c r="R30" s="62"/>
      <c r="S30" s="63"/>
    </row>
    <row r="31" spans="2:19" ht="8.1" customHeight="1" thickBot="1"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</row>
    <row r="32" spans="2:19" ht="23.1" customHeight="1" thickBot="1">
      <c r="B32" s="123" t="s">
        <v>25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5"/>
    </row>
    <row r="33" spans="2:19" ht="23.1" customHeight="1">
      <c r="B33" s="64" t="s">
        <v>63</v>
      </c>
      <c r="C33" s="65"/>
      <c r="D33" s="65"/>
      <c r="E33" s="65"/>
      <c r="F33" s="65"/>
      <c r="G33" s="65"/>
      <c r="H33" s="65"/>
      <c r="I33" s="65"/>
      <c r="J33" s="65"/>
      <c r="K33" s="66">
        <f>SUM(E13:S13)</f>
        <v>0</v>
      </c>
      <c r="L33" s="66"/>
      <c r="M33" s="66"/>
      <c r="N33" s="66"/>
      <c r="O33" s="66"/>
      <c r="P33" s="66"/>
      <c r="Q33" s="66"/>
      <c r="R33" s="67"/>
      <c r="S33" s="68"/>
    </row>
    <row r="34" spans="2:19" ht="23.1" customHeight="1">
      <c r="B34" s="86" t="s">
        <v>19</v>
      </c>
      <c r="C34" s="87"/>
      <c r="D34" s="87"/>
      <c r="E34" s="94" t="s">
        <v>20</v>
      </c>
      <c r="F34" s="94"/>
      <c r="G34" s="94"/>
      <c r="H34" s="94"/>
      <c r="I34" s="94"/>
      <c r="J34" s="94"/>
      <c r="K34" s="104">
        <f>SUM(E27:S27)</f>
        <v>0</v>
      </c>
      <c r="L34" s="104"/>
      <c r="M34" s="104"/>
      <c r="N34" s="104"/>
      <c r="O34" s="104"/>
      <c r="P34" s="104"/>
      <c r="Q34" s="104"/>
      <c r="R34" s="105"/>
      <c r="S34" s="106"/>
    </row>
    <row r="35" spans="2:19" ht="23.1" customHeight="1">
      <c r="B35" s="88"/>
      <c r="C35" s="89"/>
      <c r="D35" s="89"/>
      <c r="E35" s="95" t="s">
        <v>23</v>
      </c>
      <c r="F35" s="95"/>
      <c r="G35" s="95"/>
      <c r="H35" s="95"/>
      <c r="I35" s="95"/>
      <c r="J35" s="96"/>
      <c r="K35" s="107">
        <f>ROUNDDOWN(SUM(E27:S27),-1)</f>
        <v>0</v>
      </c>
      <c r="L35" s="107"/>
      <c r="M35" s="107"/>
      <c r="N35" s="107"/>
      <c r="O35" s="107"/>
      <c r="P35" s="107"/>
      <c r="Q35" s="107"/>
      <c r="R35" s="108"/>
      <c r="S35" s="109"/>
    </row>
    <row r="36" spans="2:19" ht="23.1" customHeight="1">
      <c r="B36" s="116" t="s">
        <v>54</v>
      </c>
      <c r="C36" s="117"/>
      <c r="D36" s="117"/>
      <c r="E36" s="117"/>
      <c r="F36" s="117"/>
      <c r="G36" s="117"/>
      <c r="H36" s="117"/>
      <c r="I36" s="117"/>
      <c r="J36" s="117"/>
      <c r="K36" s="110">
        <f>Q6*12000</f>
        <v>0</v>
      </c>
      <c r="L36" s="110"/>
      <c r="M36" s="110"/>
      <c r="N36" s="110"/>
      <c r="O36" s="110"/>
      <c r="P36" s="110"/>
      <c r="Q36" s="110"/>
      <c r="R36" s="111"/>
      <c r="S36" s="112"/>
    </row>
    <row r="37" spans="2:19" ht="23.1" customHeight="1">
      <c r="B37" s="90" t="s">
        <v>22</v>
      </c>
      <c r="C37" s="91"/>
      <c r="D37" s="91"/>
      <c r="E37" s="97" t="s">
        <v>20</v>
      </c>
      <c r="F37" s="97"/>
      <c r="G37" s="97"/>
      <c r="H37" s="97"/>
      <c r="I37" s="97"/>
      <c r="J37" s="98"/>
      <c r="K37" s="113">
        <f>SUM(E28:S28)</f>
        <v>0</v>
      </c>
      <c r="L37" s="113"/>
      <c r="M37" s="113"/>
      <c r="N37" s="113"/>
      <c r="O37" s="113"/>
      <c r="P37" s="113"/>
      <c r="Q37" s="113"/>
      <c r="R37" s="114"/>
      <c r="S37" s="115"/>
    </row>
    <row r="38" spans="2:19" ht="23.1" customHeight="1">
      <c r="B38" s="92"/>
      <c r="C38" s="93"/>
      <c r="D38" s="93"/>
      <c r="E38" s="99" t="s">
        <v>24</v>
      </c>
      <c r="F38" s="99"/>
      <c r="G38" s="99"/>
      <c r="H38" s="99"/>
      <c r="I38" s="99"/>
      <c r="J38" s="100"/>
      <c r="K38" s="101">
        <f>MIN(K37,ROUNDDOWN(SUM(E28:S28),-1))</f>
        <v>0</v>
      </c>
      <c r="L38" s="101"/>
      <c r="M38" s="101"/>
      <c r="N38" s="101"/>
      <c r="O38" s="101"/>
      <c r="P38" s="101"/>
      <c r="Q38" s="101"/>
      <c r="R38" s="102"/>
      <c r="S38" s="103"/>
    </row>
    <row r="39" spans="2:19" ht="23.1" customHeight="1">
      <c r="B39" s="45" t="s">
        <v>64</v>
      </c>
      <c r="C39" s="46"/>
      <c r="D39" s="46"/>
      <c r="E39" s="49" t="s">
        <v>20</v>
      </c>
      <c r="F39" s="49"/>
      <c r="G39" s="49"/>
      <c r="H39" s="49"/>
      <c r="I39" s="49"/>
      <c r="J39" s="50"/>
      <c r="K39" s="51">
        <f>SUM(E29:S29)</f>
        <v>0</v>
      </c>
      <c r="L39" s="51"/>
      <c r="M39" s="51"/>
      <c r="N39" s="51"/>
      <c r="O39" s="51"/>
      <c r="P39" s="51"/>
      <c r="Q39" s="51"/>
      <c r="R39" s="52"/>
      <c r="S39" s="53"/>
    </row>
    <row r="40" spans="2:19" ht="23.1" customHeight="1">
      <c r="B40" s="47"/>
      <c r="C40" s="48"/>
      <c r="D40" s="48"/>
      <c r="E40" s="54" t="s">
        <v>24</v>
      </c>
      <c r="F40" s="54"/>
      <c r="G40" s="54"/>
      <c r="H40" s="54"/>
      <c r="I40" s="54"/>
      <c r="J40" s="55"/>
      <c r="K40" s="56">
        <f>MIN(K39,ROUNDDOWN(SUM(E29:S29),-1))</f>
        <v>0</v>
      </c>
      <c r="L40" s="56"/>
      <c r="M40" s="56"/>
      <c r="N40" s="56"/>
      <c r="O40" s="56"/>
      <c r="P40" s="56"/>
      <c r="Q40" s="56"/>
      <c r="R40" s="57"/>
      <c r="S40" s="58"/>
    </row>
    <row r="41" spans="2:19" ht="23.1" customHeight="1">
      <c r="B41" s="31" t="s">
        <v>21</v>
      </c>
      <c r="C41" s="32"/>
      <c r="D41" s="32"/>
      <c r="E41" s="35" t="s">
        <v>20</v>
      </c>
      <c r="F41" s="35"/>
      <c r="G41" s="35"/>
      <c r="H41" s="35"/>
      <c r="I41" s="35"/>
      <c r="J41" s="35"/>
      <c r="K41" s="28">
        <f>SUM(E30:S30)</f>
        <v>0</v>
      </c>
      <c r="L41" s="29"/>
      <c r="M41" s="29"/>
      <c r="N41" s="29"/>
      <c r="O41" s="29"/>
      <c r="P41" s="29"/>
      <c r="Q41" s="29"/>
      <c r="R41" s="29"/>
      <c r="S41" s="30"/>
    </row>
    <row r="42" spans="2:19" ht="23.1" customHeight="1" thickBot="1">
      <c r="B42" s="33"/>
      <c r="C42" s="34"/>
      <c r="D42" s="34"/>
      <c r="E42" s="36" t="s">
        <v>65</v>
      </c>
      <c r="F42" s="36"/>
      <c r="G42" s="36"/>
      <c r="H42" s="36"/>
      <c r="I42" s="36"/>
      <c r="J42" s="37"/>
      <c r="K42" s="75">
        <f>K33-K35-K40</f>
        <v>0</v>
      </c>
      <c r="L42" s="76"/>
      <c r="M42" s="76"/>
      <c r="N42" s="76"/>
      <c r="O42" s="76"/>
      <c r="P42" s="76"/>
      <c r="Q42" s="76"/>
      <c r="R42" s="76"/>
      <c r="S42" s="77"/>
    </row>
    <row r="43" ht="3" customHeight="1"/>
  </sheetData>
  <sheetProtection algorithmName="SHA-512" hashValue="iDQgaydQYPs0gJRI/bcXTPp6qFoUudV88doWO7QVLPQn02wQEmr+YdDhiV39gkfoFXj3jc9I7Y+PNn4x2ZBBKg==" saltValue="sj36tWfbFLEsmTx29y42jw==" spinCount="100000" sheet="1" selectLockedCells="1"/>
  <mergeCells count="124">
    <mergeCell ref="Q28:S28"/>
    <mergeCell ref="M27:N27"/>
    <mergeCell ref="G11:H11"/>
    <mergeCell ref="O13:P13"/>
    <mergeCell ref="O28:P28"/>
    <mergeCell ref="G19:H19"/>
    <mergeCell ref="I27:L27"/>
    <mergeCell ref="I16:I17"/>
    <mergeCell ref="J16:J17"/>
    <mergeCell ref="Q16:Q17"/>
    <mergeCell ref="O12:P12"/>
    <mergeCell ref="M24:N24"/>
    <mergeCell ref="O24:P24"/>
    <mergeCell ref="Q12:S12"/>
    <mergeCell ref="R23:S23"/>
    <mergeCell ref="R22:S22"/>
    <mergeCell ref="B6:D6"/>
    <mergeCell ref="B7:D7"/>
    <mergeCell ref="B8:S8"/>
    <mergeCell ref="I11:J11"/>
    <mergeCell ref="B10:D10"/>
    <mergeCell ref="E9:F10"/>
    <mergeCell ref="M9:N10"/>
    <mergeCell ref="M11:N11"/>
    <mergeCell ref="O9:P10"/>
    <mergeCell ref="I9:L9"/>
    <mergeCell ref="I10:J10"/>
    <mergeCell ref="B11:D11"/>
    <mergeCell ref="E11:F11"/>
    <mergeCell ref="E6:N6"/>
    <mergeCell ref="E7:N7"/>
    <mergeCell ref="D1:E3"/>
    <mergeCell ref="B27:D27"/>
    <mergeCell ref="G9:H10"/>
    <mergeCell ref="R16:S17"/>
    <mergeCell ref="M19:N19"/>
    <mergeCell ref="O19:P19"/>
    <mergeCell ref="B15:S15"/>
    <mergeCell ref="C16:D16"/>
    <mergeCell ref="C17:D17"/>
    <mergeCell ref="C18:D18"/>
    <mergeCell ref="Q19:S19"/>
    <mergeCell ref="I19:L19"/>
    <mergeCell ref="K16:K17"/>
    <mergeCell ref="B5:S5"/>
    <mergeCell ref="R18:S18"/>
    <mergeCell ref="B19:D19"/>
    <mergeCell ref="Q9:S10"/>
    <mergeCell ref="B9:D9"/>
    <mergeCell ref="O11:P11"/>
    <mergeCell ref="Q11:S11"/>
    <mergeCell ref="E19:F19"/>
    <mergeCell ref="M13:N13"/>
    <mergeCell ref="E27:F27"/>
    <mergeCell ref="G27:H27"/>
    <mergeCell ref="E28:F28"/>
    <mergeCell ref="G28:H28"/>
    <mergeCell ref="B31:S31"/>
    <mergeCell ref="Q24:S24"/>
    <mergeCell ref="I24:L24"/>
    <mergeCell ref="B14:S14"/>
    <mergeCell ref="Q13:S13"/>
    <mergeCell ref="B12:N12"/>
    <mergeCell ref="B20:S20"/>
    <mergeCell ref="B21:S21"/>
    <mergeCell ref="C22:D22"/>
    <mergeCell ref="B26:S26"/>
    <mergeCell ref="C23:D23"/>
    <mergeCell ref="B24:D24"/>
    <mergeCell ref="E24:F24"/>
    <mergeCell ref="G24:H24"/>
    <mergeCell ref="L16:L17"/>
    <mergeCell ref="B13:D13"/>
    <mergeCell ref="E13:F13"/>
    <mergeCell ref="G13:H13"/>
    <mergeCell ref="I13:J13"/>
    <mergeCell ref="I28:L28"/>
    <mergeCell ref="B25:S25"/>
    <mergeCell ref="Q27:S27"/>
    <mergeCell ref="B1:C3"/>
    <mergeCell ref="K42:S42"/>
    <mergeCell ref="O6:P7"/>
    <mergeCell ref="Q6:S7"/>
    <mergeCell ref="B34:D35"/>
    <mergeCell ref="B37:D38"/>
    <mergeCell ref="E34:J34"/>
    <mergeCell ref="E35:J35"/>
    <mergeCell ref="E37:J37"/>
    <mergeCell ref="E38:J38"/>
    <mergeCell ref="K38:S38"/>
    <mergeCell ref="K34:S34"/>
    <mergeCell ref="K35:S35"/>
    <mergeCell ref="K36:S36"/>
    <mergeCell ref="K37:S37"/>
    <mergeCell ref="B36:J36"/>
    <mergeCell ref="I30:L30"/>
    <mergeCell ref="E30:F30"/>
    <mergeCell ref="G30:H30"/>
    <mergeCell ref="M30:N30"/>
    <mergeCell ref="M28:N28"/>
    <mergeCell ref="O27:P27"/>
    <mergeCell ref="B32:S32"/>
    <mergeCell ref="B28:D28"/>
    <mergeCell ref="K41:S41"/>
    <mergeCell ref="B41:D42"/>
    <mergeCell ref="E41:J41"/>
    <mergeCell ref="E42:J42"/>
    <mergeCell ref="B29:D29"/>
    <mergeCell ref="E29:F29"/>
    <mergeCell ref="G29:H29"/>
    <mergeCell ref="I29:L29"/>
    <mergeCell ref="M29:N29"/>
    <mergeCell ref="O29:P29"/>
    <mergeCell ref="Q29:S29"/>
    <mergeCell ref="B39:D40"/>
    <mergeCell ref="E39:J39"/>
    <mergeCell ref="K39:S39"/>
    <mergeCell ref="E40:J40"/>
    <mergeCell ref="K40:S40"/>
    <mergeCell ref="B30:D30"/>
    <mergeCell ref="O30:P30"/>
    <mergeCell ref="Q30:S30"/>
    <mergeCell ref="B33:J33"/>
    <mergeCell ref="K33:S33"/>
  </mergeCells>
  <conditionalFormatting sqref="E27:F27">
    <cfRule type="cellIs" priority="12" dxfId="0" operator="greaterThan">
      <formula>$E$19</formula>
    </cfRule>
  </conditionalFormatting>
  <conditionalFormatting sqref="G27:H27">
    <cfRule type="cellIs" priority="11" dxfId="0" operator="greaterThan">
      <formula>$G$19</formula>
    </cfRule>
  </conditionalFormatting>
  <conditionalFormatting sqref="I27:L27">
    <cfRule type="cellIs" priority="10" dxfId="0" operator="greaterThan">
      <formula>$I$19</formula>
    </cfRule>
  </conditionalFormatting>
  <conditionalFormatting sqref="M27:N27">
    <cfRule type="cellIs" priority="9" dxfId="0" operator="greaterThan">
      <formula>$M$19</formula>
    </cfRule>
  </conditionalFormatting>
  <conditionalFormatting sqref="O27:P27">
    <cfRule type="cellIs" priority="8" dxfId="0" operator="greaterThan">
      <formula>$O$19</formula>
    </cfRule>
  </conditionalFormatting>
  <conditionalFormatting sqref="Q27:S27">
    <cfRule type="cellIs" priority="7" dxfId="0" operator="greaterThan">
      <formula>$Q$19</formula>
    </cfRule>
  </conditionalFormatting>
  <conditionalFormatting sqref="E28:F28">
    <cfRule type="cellIs" priority="6" dxfId="0" operator="greaterThan">
      <formula>$E$24</formula>
    </cfRule>
  </conditionalFormatting>
  <conditionalFormatting sqref="G28:H28">
    <cfRule type="cellIs" priority="5" dxfId="0" operator="greaterThan">
      <formula>$G$24</formula>
    </cfRule>
  </conditionalFormatting>
  <conditionalFormatting sqref="I28:L28">
    <cfRule type="cellIs" priority="4" dxfId="0" operator="greaterThan">
      <formula>$I$24</formula>
    </cfRule>
  </conditionalFormatting>
  <conditionalFormatting sqref="M28:N28">
    <cfRule type="cellIs" priority="3" dxfId="0" operator="greaterThan">
      <formula>$M$24</formula>
    </cfRule>
  </conditionalFormatting>
  <conditionalFormatting sqref="O28:P28">
    <cfRule type="cellIs" priority="2" dxfId="0" operator="greaterThan">
      <formula>$O$24</formula>
    </cfRule>
  </conditionalFormatting>
  <conditionalFormatting sqref="Q28:S28">
    <cfRule type="cellIs" priority="1" dxfId="0" operator="greaterThan">
      <formula>$Q$24</formula>
    </cfRule>
  </conditionalFormatting>
  <dataValidations count="9">
    <dataValidation type="decimal" operator="lessThanOrEqual" allowBlank="1" showErrorMessage="1" errorTitle="Prekročený náklad" sqref="E30:F30">
      <formula1>E13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2">
      <formula1>Q6-Q12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P12">
      <formula1>S6-S12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Q12:R12">
      <formula1>Q6-O12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S12">
      <formula1>S6-P12</formula1>
    </dataValidation>
    <dataValidation type="custom" operator="lessThanOrEqual" allowBlank="1" showInputMessage="1" showErrorMessage="1" errorTitle="Prekročená výška" error="Výška požadovanej dotácie prekročila výšku maximálnej možnej dotácie." sqref="I27:L27">
      <formula1>I27&lt;=I19=TRUE</formula1>
    </dataValidation>
    <dataValidation type="custom" operator="lessThanOrEqual" allowBlank="1" showErrorMessage="1" errorTitle="Prekročená výška" error="Výška požadovaného úveru prekročila výšku maximálneho možného úveru." sqref="Q28:S29 E28:N29 O29:P29">
      <formula1>E28&lt;=E24=TRUE</formula1>
    </dataValidation>
    <dataValidation type="custom" operator="lessThanOrEqual" allowBlank="1" showErrorMessage="1" errorTitle="Prekročená výška" error="Výška požadovanej dotácie prekročila výšku maximálnej možnej dotácie." sqref="E27:H27 M27:S27">
      <formula1>E27&lt;=E19=TRUE</formula1>
    </dataValidation>
    <dataValidation type="custom" allowBlank="1" showErrorMessage="1" errorTitle="Prekročená výška" error="Výška požadovaného úveru prekročila výšku maximálneho možného úveru." sqref="O28:P28">
      <formula1>O28&lt;=O24=TRUE</formula1>
    </dataValidation>
  </dataValidations>
  <printOptions horizontalCentered="1"/>
  <pageMargins left="0" right="0" top="0.35433070866141736" bottom="0.35433070866141736" header="0.11811023622047245" footer="0.11811023622047245"/>
  <pageSetup fitToHeight="1" fitToWidth="1" horizontalDpi="600" verticalDpi="600" orientation="landscape" paperSize="9" scale="59" r:id="rId2"/>
  <headerFooter>
    <oddFooter>&amp;LVysvetlivka:      Žiadateľ vypĺňa  polia podfarbené  žltou farbou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Gergely, Peter</dc:creator>
  <cp:keywords/>
  <dc:description/>
  <cp:lastModifiedBy>Šimlovičová Eva</cp:lastModifiedBy>
  <cp:lastPrinted>2021-01-27T10:10:03Z</cp:lastPrinted>
  <dcterms:created xsi:type="dcterms:W3CDTF">2017-10-12T13:12:35Z</dcterms:created>
  <dcterms:modified xsi:type="dcterms:W3CDTF">2021-01-29T06:53:35Z</dcterms:modified>
  <cp:category/>
  <cp:version/>
  <cp:contentType/>
  <cp:contentStatus/>
</cp:coreProperties>
</file>