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abulka" sheetId="1" r:id="rId1"/>
  </sheets>
  <definedNames>
    <definedName name="_xlnm.Print_Area" localSheetId="0">'tabulka'!$A$1:$T$43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<sst xmlns="http://schemas.openxmlformats.org/spreadsheetml/2006/main" count="87" uniqueCount="70">
  <si>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</si>
  <si>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</si>
  <si>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</si>
  <si>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</si>
  <si>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</si>
  <si>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</si>
  <si>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</si>
  <si>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Možný úver podľa počtu bytov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</si>
  <si>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</si>
  <si>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</si>
  <si>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</si>
  <si>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</si>
  <si>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t>---</t>
  </si>
  <si>
    <t>Čistiareň odpadových vôd (ČOV)</t>
  </si>
  <si>
    <t>Počet bytov</t>
  </si>
  <si>
    <t>Žiadateľ</t>
  </si>
  <si>
    <t>Názov stavby</t>
  </si>
  <si>
    <t>Výpočet maximálnej možnej výšky úveru</t>
  </si>
  <si>
    <t>Garážové stojisko
v bytovom alebo
polyfunkčnom dome</t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</si>
  <si>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</si>
  <si>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</si>
  <si>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</si>
  <si>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</si>
  <si>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</si>
  <si>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</si>
  <si>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</si>
  <si>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Pomôcka pre určenie výšky dotácie z Ministerstva dopravy a výstavby SR a úveru zo Štátneho fondu rozvoja bývania na obstaranie technickej vybavenosti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</si>
  <si>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</si>
  <si>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</si>
  <si>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</si>
  <si>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1 ČOV</t>
  </si>
  <si>
    <t>2 ČOV</t>
  </si>
  <si>
    <t>3 ČOV</t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</si>
  <si>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scheme val="minor"/>
      </rPr>
      <t>(súčet odstavných plôch a garážových stojísk nesmie presiahnuť počet obstarávaných bytov)</t>
    </r>
  </si>
  <si>
    <t>125 €/m</t>
  </si>
  <si>
    <t>650 €/byt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</si>
  <si>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A/B/C)</t>
    </r>
  </si>
  <si>
    <t>160 €/m</t>
  </si>
  <si>
    <t>860 €/byt</t>
  </si>
  <si>
    <t>14 000 €/ks</t>
  </si>
  <si>
    <r>
      <t>80 €/m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</si>
  <si>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870 €/byt</t>
  </si>
  <si>
    <t>390 €/byt</t>
  </si>
  <si>
    <t>600 €/byt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</si>
  <si>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</si>
  <si>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70 % z ON (1ks)</t>
  </si>
  <si>
    <t>6 000 €/byt</t>
  </si>
  <si>
    <r>
      <t>Dĺžka (m)/ plocha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</si>
  <si>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Možná dotácia podľa podielu z ON</t>
  </si>
  <si>
    <t>75 % z OC (1ks)</t>
  </si>
  <si>
    <t>75 % z OC</t>
  </si>
  <si>
    <t>70 % z ON</t>
  </si>
  <si>
    <t>10 % z ON</t>
  </si>
  <si>
    <t>90 % z OC</t>
  </si>
  <si>
    <t>Kontrola: maximálna výška úveru podľa počtu bytov (12 000 €/ byt)</t>
  </si>
  <si>
    <r>
      <t xml:space="preserve">Tlačivo platí pre rok     </t>
    </r>
    <r>
      <rPr>
        <b/>
        <sz val="16"/>
        <color rgb="FF000000"/>
        <rFont val="Calibri"/>
        <family val="2"/>
        <scheme val="minor"/>
      </rPr>
      <t>2021</t>
    </r>
  </si>
  <si>
    <t>1 300 €/byt</t>
  </si>
  <si>
    <t>20 000 €/ks</t>
  </si>
  <si>
    <t>1 900 €/byt</t>
  </si>
  <si>
    <t>1 800 €/byt</t>
  </si>
  <si>
    <t>Možný úver podľa podielu z ON</t>
  </si>
  <si>
    <t>Kontrolný riadok (ON - DOTÁCIA - ÚVER) = Možná výška vlastných zdrojov</t>
  </si>
  <si>
    <t>Obstarávacie náklady</t>
  </si>
  <si>
    <t>Celkové obstarávacie náklady</t>
  </si>
  <si>
    <t>Celková výška
poskytnuteľného úveru</t>
  </si>
  <si>
    <t>- po zaokrúhlení dotácie a poskytnuteľného úveru</t>
  </si>
  <si>
    <t>Údaje vyplnené žiadateľom o požadovanej výške podpory</t>
  </si>
  <si>
    <r>
      <rPr>
        <b/>
        <sz val="10"/>
        <color rgb="FFFF0000"/>
        <rFont val="Calibri"/>
        <family val="2"/>
        <scheme val="minor"/>
      </rPr>
      <t>Poskytnuteľný úver</t>
    </r>
    <r>
      <rPr>
        <b/>
        <sz val="8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- úver, ktorý je možné poskytnúť v prípade priznania požadovanej výšky dotácie</t>
    </r>
  </si>
  <si>
    <r>
      <t>Požadovaná výška dotácia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(žiadateľ uvedie výšku požadovanej dotácie, ktorá nemôže byť vyššia, ako maximálna možná dotácia)</t>
    </r>
  </si>
  <si>
    <r>
      <t>Požadovaná výška uver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(žiadateľ uvedie výšku požadovaného úveru, ktorá nemôže byť vyššia, ako maximálny možná úver)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</si>
</sst>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ck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4" xfId="0" applyFont="1" applyBorder="1"/>
    <xf numFmtId="0" fontId="0" fillId="0" borderId="0" xfId="0" applyAlignment="1" applyProtection="1">
      <alignment horizontal="center"/>
      <protection/>
    </xf>
    <xf numFmtId="0" fontId="13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left" vertical="center"/>
      <protection/>
    </xf>
    <xf numFmtId="0" fontId="0" fillId="2" borderId="18" xfId="0" applyFont="1" applyFill="1" applyBorder="1" applyAlignment="1" applyProtection="1">
      <alignment horizontal="left" vertical="center"/>
      <protection/>
    </xf>
    <xf numFmtId="0" fontId="0" fillId="2" borderId="19" xfId="0" applyFont="1" applyFill="1" applyBorder="1" applyAlignment="1" applyProtection="1">
      <alignment horizontal="left" vertical="center"/>
      <protection/>
    </xf>
    <xf numFmtId="0" fontId="0" fillId="2" borderId="20" xfId="0" applyFont="1" applyFill="1" applyBorder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lef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horizontal="center" vertical="center"/>
      <protection/>
    </xf>
    <xf numFmtId="164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horizontal="left" vertical="center"/>
      <protection/>
    </xf>
    <xf numFmtId="0" fontId="2" fillId="4" borderId="18" xfId="0" applyFont="1" applyFill="1" applyBorder="1" applyAlignment="1" applyProtection="1">
      <alignment horizontal="left" vertical="center"/>
      <protection/>
    </xf>
    <xf numFmtId="0" fontId="2" fillId="4" borderId="33" xfId="0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Border="1" applyAlignment="1" applyProtection="1">
      <alignment horizontal="center" vertical="center"/>
      <protection/>
    </xf>
    <xf numFmtId="164" fontId="0" fillId="0" borderId="8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0" fillId="3" borderId="3" xfId="0" applyFill="1" applyBorder="1" applyAlignment="1" applyProtection="1">
      <alignment horizontal="center" vertical="center"/>
      <protection locked="0"/>
    </xf>
    <xf numFmtId="49" fontId="0" fillId="5" borderId="12" xfId="0" applyNumberFormat="1" applyFill="1" applyBorder="1" applyAlignment="1" applyProtection="1">
      <alignment horizontal="center" vertical="center"/>
      <protection/>
    </xf>
    <xf numFmtId="49" fontId="0" fillId="5" borderId="3" xfId="0" applyNumberFormat="1" applyFill="1" applyBorder="1" applyAlignment="1" applyProtection="1">
      <alignment horizontal="center" vertical="center"/>
      <protection/>
    </xf>
    <xf numFmtId="49" fontId="0" fillId="5" borderId="14" xfId="0" applyNumberFormat="1" applyFill="1" applyBorder="1" applyAlignment="1" applyProtection="1">
      <alignment horizontal="center" vertical="center"/>
      <protection/>
    </xf>
    <xf numFmtId="164" fontId="0" fillId="3" borderId="38" xfId="0" applyNumberForma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/>
    </xf>
    <xf numFmtId="0" fontId="2" fillId="6" borderId="9" xfId="0" applyFont="1" applyFill="1" applyBorder="1" applyAlignment="1" applyProtection="1">
      <alignment horizontal="left" vertical="center" wrapText="1"/>
      <protection/>
    </xf>
    <xf numFmtId="0" fontId="2" fillId="6" borderId="2" xfId="0" applyFont="1" applyFill="1" applyBorder="1" applyAlignment="1" applyProtection="1">
      <alignment horizontal="left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/>
      <protection/>
    </xf>
    <xf numFmtId="164" fontId="0" fillId="3" borderId="34" xfId="0" applyNumberForma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6" fillId="6" borderId="17" xfId="0" applyFont="1" applyFill="1" applyBorder="1" applyAlignment="1" applyProtection="1">
      <alignment horizontal="left" vertical="center"/>
      <protection/>
    </xf>
    <xf numFmtId="0" fontId="6" fillId="6" borderId="18" xfId="0" applyFont="1" applyFill="1" applyBorder="1" applyAlignment="1" applyProtection="1">
      <alignment horizontal="left" vertical="center"/>
      <protection/>
    </xf>
    <xf numFmtId="0" fontId="6" fillId="6" borderId="33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left" vertical="center" wrapText="1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44" xfId="0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0" fillId="7" borderId="45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164" fontId="8" fillId="8" borderId="38" xfId="0" applyNumberFormat="1" applyFont="1" applyFill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 applyProtection="1">
      <alignment horizontal="center" vertical="center" wrapText="1"/>
      <protection/>
    </xf>
    <xf numFmtId="0" fontId="8" fillId="8" borderId="34" xfId="0" applyFont="1" applyFill="1" applyBorder="1" applyAlignment="1" applyProtection="1">
      <alignment horizontal="center" vertical="center" wrapText="1"/>
      <protection/>
    </xf>
    <xf numFmtId="0" fontId="0" fillId="3" borderId="43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/>
    </xf>
    <xf numFmtId="0" fontId="0" fillId="2" borderId="38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23" fillId="3" borderId="24" xfId="0" applyFont="1" applyFill="1" applyBorder="1" applyAlignment="1" applyProtection="1">
      <alignment horizontal="center" vertical="center"/>
      <protection locked="0"/>
    </xf>
    <xf numFmtId="0" fontId="23" fillId="3" borderId="36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49" fontId="6" fillId="9" borderId="48" xfId="0" applyNumberFormat="1" applyFont="1" applyFill="1" applyBorder="1" applyAlignment="1" applyProtection="1">
      <alignment horizontal="left" vertical="center" wrapText="1"/>
      <protection/>
    </xf>
    <xf numFmtId="49" fontId="6" fillId="9" borderId="0" xfId="0" applyNumberFormat="1" applyFont="1" applyFill="1" applyBorder="1" applyAlignment="1" applyProtection="1">
      <alignment horizontal="left" vertical="center" wrapText="1"/>
      <protection/>
    </xf>
    <xf numFmtId="49" fontId="6" fillId="9" borderId="22" xfId="0" applyNumberFormat="1" applyFont="1" applyFill="1" applyBorder="1" applyAlignment="1" applyProtection="1">
      <alignment horizontal="left" vertical="center" wrapText="1"/>
      <protection/>
    </xf>
    <xf numFmtId="49" fontId="6" fillId="9" borderId="23" xfId="0" applyNumberFormat="1" applyFont="1" applyFill="1" applyBorder="1" applyAlignment="1" applyProtection="1">
      <alignment horizontal="left" vertical="center" wrapText="1"/>
      <protection/>
    </xf>
    <xf numFmtId="49" fontId="6" fillId="10" borderId="49" xfId="0" applyNumberFormat="1" applyFont="1" applyFill="1" applyBorder="1" applyAlignment="1" applyProtection="1">
      <alignment horizontal="left" vertical="center" wrapText="1"/>
      <protection/>
    </xf>
    <xf numFmtId="49" fontId="6" fillId="10" borderId="50" xfId="0" applyNumberFormat="1" applyFont="1" applyFill="1" applyBorder="1" applyAlignment="1" applyProtection="1">
      <alignment horizontal="left" vertical="center" wrapText="1"/>
      <protection/>
    </xf>
    <xf numFmtId="49" fontId="6" fillId="10" borderId="22" xfId="0" applyNumberFormat="1" applyFont="1" applyFill="1" applyBorder="1" applyAlignment="1" applyProtection="1">
      <alignment horizontal="left" vertical="center" wrapText="1"/>
      <protection/>
    </xf>
    <xf numFmtId="49" fontId="6" fillId="10" borderId="23" xfId="0" applyNumberFormat="1" applyFont="1" applyFill="1" applyBorder="1" applyAlignment="1" applyProtection="1">
      <alignment horizontal="left" vertical="center" wrapText="1"/>
      <protection/>
    </xf>
    <xf numFmtId="49" fontId="0" fillId="9" borderId="0" xfId="0" applyNumberFormat="1" applyFont="1" applyFill="1" applyBorder="1" applyAlignment="1" applyProtection="1">
      <alignment horizontal="left" vertical="center" wrapText="1"/>
      <protection/>
    </xf>
    <xf numFmtId="49" fontId="2" fillId="9" borderId="23" xfId="0" applyNumberFormat="1" applyFont="1" applyFill="1" applyBorder="1" applyAlignment="1" applyProtection="1">
      <alignment horizontal="left" vertical="center" wrapText="1"/>
      <protection/>
    </xf>
    <xf numFmtId="49" fontId="2" fillId="9" borderId="8" xfId="0" applyNumberFormat="1" applyFont="1" applyFill="1" applyBorder="1" applyAlignment="1" applyProtection="1">
      <alignment horizontal="left" vertical="center" wrapText="1"/>
      <protection/>
    </xf>
    <xf numFmtId="49" fontId="0" fillId="10" borderId="50" xfId="0" applyNumberFormat="1" applyFont="1" applyFill="1" applyBorder="1" applyAlignment="1" applyProtection="1">
      <alignment horizontal="left" vertical="center" wrapText="1"/>
      <protection/>
    </xf>
    <xf numFmtId="49" fontId="0" fillId="10" borderId="16" xfId="0" applyNumberFormat="1" applyFont="1" applyFill="1" applyBorder="1" applyAlignment="1" applyProtection="1">
      <alignment horizontal="left" vertical="center" wrapText="1"/>
      <protection/>
    </xf>
    <xf numFmtId="49" fontId="2" fillId="10" borderId="0" xfId="0" applyNumberFormat="1" applyFont="1" applyFill="1" applyBorder="1" applyAlignment="1" applyProtection="1">
      <alignment horizontal="left" vertical="center" wrapText="1"/>
      <protection/>
    </xf>
    <xf numFmtId="49" fontId="2" fillId="10" borderId="51" xfId="0" applyNumberFormat="1" applyFont="1" applyFill="1" applyBorder="1" applyAlignment="1" applyProtection="1">
      <alignment horizontal="left" vertical="center" wrapText="1"/>
      <protection/>
    </xf>
    <xf numFmtId="164" fontId="6" fillId="10" borderId="2" xfId="0" applyNumberFormat="1" applyFont="1" applyFill="1" applyBorder="1" applyAlignment="1" applyProtection="1">
      <alignment horizontal="center" vertical="center" wrapText="1"/>
      <protection/>
    </xf>
    <xf numFmtId="164" fontId="6" fillId="10" borderId="12" xfId="0" applyNumberFormat="1" applyFont="1" applyFill="1" applyBorder="1" applyAlignment="1" applyProtection="1">
      <alignment horizontal="center" vertical="center" wrapText="1"/>
      <protection/>
    </xf>
    <xf numFmtId="164" fontId="6" fillId="10" borderId="13" xfId="0" applyNumberFormat="1" applyFont="1" applyFill="1" applyBorder="1" applyAlignment="1" applyProtection="1">
      <alignment horizontal="center" vertical="center" wrapText="1"/>
      <protection/>
    </xf>
    <xf numFmtId="164" fontId="0" fillId="9" borderId="2" xfId="0" applyNumberFormat="1" applyFont="1" applyFill="1" applyBorder="1" applyAlignment="1" applyProtection="1">
      <alignment horizontal="center" vertical="center" wrapText="1"/>
      <protection/>
    </xf>
    <xf numFmtId="164" fontId="0" fillId="9" borderId="12" xfId="0" applyNumberFormat="1" applyFont="1" applyFill="1" applyBorder="1" applyAlignment="1" applyProtection="1">
      <alignment horizontal="center" vertical="center" wrapText="1"/>
      <protection/>
    </xf>
    <xf numFmtId="164" fontId="0" fillId="9" borderId="13" xfId="0" applyNumberFormat="1" applyFont="1" applyFill="1" applyBorder="1" applyAlignment="1" applyProtection="1">
      <alignment horizontal="center" vertical="center" wrapText="1"/>
      <protection/>
    </xf>
    <xf numFmtId="164" fontId="6" fillId="9" borderId="2" xfId="0" applyNumberFormat="1" applyFont="1" applyFill="1" applyBorder="1" applyAlignment="1" applyProtection="1">
      <alignment horizontal="center" vertical="center" wrapText="1"/>
      <protection/>
    </xf>
    <xf numFmtId="164" fontId="6" fillId="9" borderId="12" xfId="0" applyNumberFormat="1" applyFont="1" applyFill="1" applyBorder="1" applyAlignment="1" applyProtection="1">
      <alignment horizontal="center" vertical="center" wrapText="1"/>
      <protection/>
    </xf>
    <xf numFmtId="164" fontId="6" fillId="9" borderId="13" xfId="0" applyNumberFormat="1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13" xfId="0" applyNumberFormat="1" applyFont="1" applyFill="1" applyBorder="1" applyAlignment="1" applyProtection="1">
      <alignment horizontal="center" vertical="center" wrapText="1"/>
      <protection/>
    </xf>
    <xf numFmtId="164" fontId="0" fillId="10" borderId="2" xfId="0" applyNumberFormat="1" applyFont="1" applyFill="1" applyBorder="1" applyAlignment="1" applyProtection="1">
      <alignment horizontal="center" vertical="center" wrapText="1"/>
      <protection/>
    </xf>
    <xf numFmtId="164" fontId="0" fillId="10" borderId="12" xfId="0" applyNumberFormat="1" applyFont="1" applyFill="1" applyBorder="1" applyAlignment="1" applyProtection="1">
      <alignment horizontal="center" vertical="center" wrapText="1"/>
      <protection/>
    </xf>
    <xf numFmtId="164" fontId="0" fillId="10" borderId="13" xfId="0" applyNumberFormat="1" applyFont="1" applyFill="1" applyBorder="1" applyAlignment="1" applyProtection="1">
      <alignment horizontal="center" vertical="center" wrapText="1"/>
      <protection/>
    </xf>
    <xf numFmtId="49" fontId="0" fillId="6" borderId="48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32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64" fontId="8" fillId="8" borderId="2" xfId="0" applyNumberFormat="1" applyFont="1" applyFill="1" applyBorder="1" applyAlignment="1" applyProtection="1">
      <alignment horizontal="center" vertical="center" wrapText="1"/>
      <protection/>
    </xf>
    <xf numFmtId="0" fontId="8" fillId="8" borderId="2" xfId="0" applyFont="1" applyFill="1" applyBorder="1" applyAlignment="1" applyProtection="1">
      <alignment horizontal="center" vertical="center" wrapText="1"/>
      <protection/>
    </xf>
    <xf numFmtId="0" fontId="8" fillId="8" borderId="13" xfId="0" applyFont="1" applyFill="1" applyBorder="1" applyAlignment="1" applyProtection="1">
      <alignment horizontal="center" vertical="center" wrapText="1"/>
      <protection/>
    </xf>
    <xf numFmtId="49" fontId="6" fillId="8" borderId="49" xfId="0" applyNumberFormat="1" applyFont="1" applyFill="1" applyBorder="1" applyAlignment="1" applyProtection="1">
      <alignment horizontal="left" vertical="center" wrapText="1"/>
      <protection/>
    </xf>
    <xf numFmtId="49" fontId="6" fillId="8" borderId="50" xfId="0" applyNumberFormat="1" applyFont="1" applyFill="1" applyBorder="1" applyAlignment="1" applyProtection="1">
      <alignment horizontal="left" vertical="center" wrapText="1"/>
      <protection/>
    </xf>
    <xf numFmtId="49" fontId="6" fillId="8" borderId="35" xfId="0" applyNumberFormat="1" applyFont="1" applyFill="1" applyBorder="1" applyAlignment="1" applyProtection="1">
      <alignment horizontal="left" vertical="center" wrapText="1"/>
      <protection/>
    </xf>
    <xf numFmtId="49" fontId="6" fillId="8" borderId="11" xfId="0" applyNumberFormat="1" applyFont="1" applyFill="1" applyBorder="1" applyAlignment="1" applyProtection="1">
      <alignment horizontal="left" vertical="center" wrapText="1"/>
      <protection/>
    </xf>
    <xf numFmtId="49" fontId="0" fillId="8" borderId="50" xfId="0" applyNumberFormat="1" applyFont="1" applyFill="1" applyBorder="1" applyAlignment="1" applyProtection="1">
      <alignment vertical="center" wrapText="1"/>
      <protection/>
    </xf>
    <xf numFmtId="49" fontId="2" fillId="8" borderId="11" xfId="0" applyNumberFormat="1" applyFont="1" applyFill="1" applyBorder="1" applyAlignment="1" applyProtection="1">
      <alignment horizontal="left" vertical="center" wrapText="1"/>
      <protection/>
    </xf>
    <xf numFmtId="49" fontId="2" fillId="8" borderId="15" xfId="0" applyNumberFormat="1" applyFont="1" applyFill="1" applyBorder="1" applyAlignment="1" applyProtection="1">
      <alignment horizontal="left" vertical="center" wrapText="1"/>
      <protection/>
    </xf>
    <xf numFmtId="0" fontId="25" fillId="6" borderId="9" xfId="0" applyFont="1" applyFill="1" applyBorder="1" applyAlignment="1" applyProtection="1">
      <alignment horizontal="left" vertical="center" wrapText="1"/>
      <protection/>
    </xf>
    <xf numFmtId="0" fontId="25" fillId="6" borderId="2" xfId="0" applyFont="1" applyFill="1" applyBorder="1" applyAlignment="1" applyProtection="1">
      <alignment horizontal="left" vertical="center" wrapText="1"/>
      <protection/>
    </xf>
    <xf numFmtId="164" fontId="28" fillId="0" borderId="2" xfId="0" applyNumberFormat="1" applyFont="1" applyFill="1" applyBorder="1" applyAlignment="1" applyProtection="1">
      <alignment horizontal="center" vertical="center"/>
      <protection/>
    </xf>
    <xf numFmtId="164" fontId="28" fillId="0" borderId="12" xfId="0" applyNumberFormat="1" applyFont="1" applyFill="1" applyBorder="1" applyAlignment="1" applyProtection="1">
      <alignment horizontal="center" vertical="center"/>
      <protection/>
    </xf>
    <xf numFmtId="164" fontId="28" fillId="0" borderId="3" xfId="0" applyNumberFormat="1" applyFont="1" applyFill="1" applyBorder="1" applyAlignment="1" applyProtection="1">
      <alignment horizontal="center" vertical="center"/>
      <protection/>
    </xf>
    <xf numFmtId="164" fontId="28" fillId="0" borderId="1" xfId="0" applyNumberFormat="1" applyFont="1" applyFill="1" applyBorder="1" applyAlignment="1" applyProtection="1">
      <alignment horizontal="center" vertical="center"/>
      <protection/>
    </xf>
    <xf numFmtId="164" fontId="28" fillId="0" borderId="13" xfId="0" applyNumberFormat="1" applyFont="1" applyFill="1" applyBorder="1" applyAlignment="1" applyProtection="1">
      <alignment horizontal="center" vertical="center"/>
      <protection/>
    </xf>
    <xf numFmtId="49" fontId="29" fillId="10" borderId="49" xfId="0" applyNumberFormat="1" applyFont="1" applyFill="1" applyBorder="1" applyAlignment="1" applyProtection="1">
      <alignment horizontal="left" vertical="center" wrapText="1"/>
      <protection/>
    </xf>
    <xf numFmtId="49" fontId="29" fillId="10" borderId="50" xfId="0" applyNumberFormat="1" applyFont="1" applyFill="1" applyBorder="1" applyAlignment="1" applyProtection="1">
      <alignment horizontal="left" vertical="center" wrapText="1"/>
      <protection/>
    </xf>
    <xf numFmtId="49" fontId="29" fillId="10" borderId="22" xfId="0" applyNumberFormat="1" applyFont="1" applyFill="1" applyBorder="1" applyAlignment="1" applyProtection="1">
      <alignment horizontal="left" vertical="center" wrapText="1"/>
      <protection/>
    </xf>
    <xf numFmtId="49" fontId="29" fillId="10" borderId="23" xfId="0" applyNumberFormat="1" applyFont="1" applyFill="1" applyBorder="1" applyAlignment="1" applyProtection="1">
      <alignment horizontal="left" vertical="center" wrapText="1"/>
      <protection/>
    </xf>
    <xf numFmtId="49" fontId="24" fillId="10" borderId="50" xfId="0" applyNumberFormat="1" applyFont="1" applyFill="1" applyBorder="1" applyAlignment="1" applyProtection="1">
      <alignment horizontal="left" vertical="center" wrapText="1"/>
      <protection/>
    </xf>
    <xf numFmtId="49" fontId="24" fillId="10" borderId="16" xfId="0" applyNumberFormat="1" applyFont="1" applyFill="1" applyBorder="1" applyAlignment="1" applyProtection="1">
      <alignment horizontal="left" vertical="center" wrapText="1"/>
      <protection/>
    </xf>
    <xf numFmtId="164" fontId="24" fillId="10" borderId="2" xfId="0" applyNumberFormat="1" applyFont="1" applyFill="1" applyBorder="1" applyAlignment="1" applyProtection="1">
      <alignment horizontal="center" vertical="center" wrapText="1"/>
      <protection/>
    </xf>
    <xf numFmtId="164" fontId="24" fillId="10" borderId="12" xfId="0" applyNumberFormat="1" applyFont="1" applyFill="1" applyBorder="1" applyAlignment="1" applyProtection="1">
      <alignment horizontal="center" vertical="center" wrapText="1"/>
      <protection/>
    </xf>
    <xf numFmtId="164" fontId="24" fillId="10" borderId="13" xfId="0" applyNumberFormat="1" applyFont="1" applyFill="1" applyBorder="1" applyAlignment="1" applyProtection="1">
      <alignment horizontal="center" vertical="center" wrapText="1"/>
      <protection/>
    </xf>
    <xf numFmtId="49" fontId="28" fillId="10" borderId="0" xfId="0" applyNumberFormat="1" applyFont="1" applyFill="1" applyBorder="1" applyAlignment="1" applyProtection="1">
      <alignment horizontal="left" vertical="center" wrapText="1"/>
      <protection/>
    </xf>
    <xf numFmtId="49" fontId="28" fillId="10" borderId="51" xfId="0" applyNumberFormat="1" applyFont="1" applyFill="1" applyBorder="1" applyAlignment="1" applyProtection="1">
      <alignment horizontal="left" vertical="center" wrapText="1"/>
      <protection/>
    </xf>
    <xf numFmtId="164" fontId="29" fillId="10" borderId="2" xfId="0" applyNumberFormat="1" applyFont="1" applyFill="1" applyBorder="1" applyAlignment="1" applyProtection="1">
      <alignment horizontal="center" vertical="center" wrapText="1"/>
      <protection/>
    </xf>
    <xf numFmtId="164" fontId="29" fillId="10" borderId="12" xfId="0" applyNumberFormat="1" applyFont="1" applyFill="1" applyBorder="1" applyAlignment="1" applyProtection="1">
      <alignment horizontal="center" vertical="center" wrapText="1"/>
      <protection/>
    </xf>
    <xf numFmtId="164" fontId="29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64" fontId="0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left" vertical="center" wrapText="1"/>
      <protection/>
    </xf>
    <xf numFmtId="49" fontId="2" fillId="0" borderId="42" xfId="0" applyNumberFormat="1" applyFont="1" applyBorder="1" applyAlignment="1" applyProtection="1">
      <alignment horizontal="left" vertical="center" wrapText="1"/>
      <protection/>
    </xf>
    <xf numFmtId="164" fontId="0" fillId="0" borderId="42" xfId="0" applyNumberFormat="1" applyFont="1" applyBorder="1" applyAlignment="1" applyProtection="1">
      <alignment horizontal="center" vertical="center" wrapText="1"/>
      <protection/>
    </xf>
    <xf numFmtId="164" fontId="0" fillId="0" borderId="43" xfId="0" applyNumberFormat="1" applyFont="1" applyBorder="1" applyAlignment="1" applyProtection="1">
      <alignment horizontal="center" vertical="center" wrapText="1"/>
      <protection/>
    </xf>
    <xf numFmtId="164" fontId="0" fillId="0" borderId="44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1990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723900</xdr:colOff>
      <xdr:row>0</xdr:row>
      <xdr:rowOff>104775</xdr:rowOff>
    </xdr:from>
    <xdr:to>
      <xdr:col>15</xdr:col>
      <xdr:colOff>476250</xdr:colOff>
      <xdr:row>3</xdr:row>
      <xdr:rowOff>9525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0972800" y="104775"/>
          <a:ext cx="16002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"/>
  <sheetViews>
    <sheetView showGridLines="0" tabSelected="1" zoomScaleSheetLayoutView="80" workbookViewId="0" topLeftCell="A1">
      <selection activeCell="W7" sqref="W7"/>
    </sheetView>
  </sheetViews>
  <sheetFormatPr defaultColWidth="9.140625" defaultRowHeight="15"/>
  <cols>
    <col min="1" max="1" width="0.5625" style="5" customWidth="1"/>
    <col min="2" max="2" width="3.421875" style="5" customWidth="1"/>
    <col min="3" max="3" width="22.421875" style="5" customWidth="1"/>
    <col min="4" max="4" width="11.7109375" style="5" customWidth="1"/>
    <col min="5" max="5" width="10.00390625" style="5" customWidth="1"/>
    <col min="6" max="6" width="17.7109375" style="5" customWidth="1"/>
    <col min="7" max="7" width="10.00390625" style="5" customWidth="1"/>
    <col min="8" max="8" width="17.7109375" style="5" customWidth="1"/>
    <col min="9" max="9" width="10.00390625" style="5" customWidth="1"/>
    <col min="10" max="10" width="14.7109375" style="5" customWidth="1"/>
    <col min="11" max="12" width="12.7109375" style="5" customWidth="1"/>
    <col min="13" max="13" width="10.00390625" style="5" customWidth="1"/>
    <col min="14" max="14" width="17.7109375" style="5" customWidth="1"/>
    <col min="15" max="15" width="10.00390625" style="5" customWidth="1"/>
    <col min="16" max="16" width="17.7109375" style="5" customWidth="1"/>
    <col min="17" max="17" width="10.00390625" style="5" customWidth="1"/>
    <col min="18" max="18" width="2.00390625" style="5" customWidth="1"/>
    <col min="19" max="19" width="16.421875" style="5" customWidth="1"/>
    <col min="20" max="20" width="0.5625" style="5" customWidth="1"/>
    <col min="21" max="16384" width="9.140625" style="5" customWidth="1"/>
  </cols>
  <sheetData>
    <row r="1" spans="2:19" ht="23.1" customHeight="1" thickBot="1" thickTop="1">
      <c r="B1" s="122" t="s">
        <v>55</v>
      </c>
      <c r="C1" s="123"/>
      <c r="D1" s="60"/>
      <c r="E1" s="61"/>
      <c r="Q1" s="9" t="s">
        <v>29</v>
      </c>
      <c r="R1" s="9"/>
      <c r="S1" s="12"/>
    </row>
    <row r="2" spans="2:19" ht="6" customHeight="1" thickBot="1" thickTop="1">
      <c r="B2" s="124"/>
      <c r="C2" s="125"/>
      <c r="D2" s="60"/>
      <c r="E2" s="61"/>
      <c r="H2" s="11"/>
      <c r="P2" s="8"/>
      <c r="S2" s="13"/>
    </row>
    <row r="3" spans="2:19" ht="23.1" customHeight="1" thickBot="1" thickTop="1">
      <c r="B3" s="126"/>
      <c r="C3" s="127"/>
      <c r="D3" s="60"/>
      <c r="E3" s="61"/>
      <c r="Q3" s="9" t="s">
        <v>28</v>
      </c>
      <c r="R3" s="9"/>
      <c r="S3" s="12"/>
    </row>
    <row r="4" spans="16:19" ht="9.95" customHeight="1" thickTop="1">
      <c r="P4" s="8"/>
      <c r="S4" s="10"/>
    </row>
    <row r="5" spans="2:20" ht="28.5" customHeight="1" thickBot="1">
      <c r="B5" s="83" t="s">
        <v>26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4"/>
    </row>
    <row r="6" spans="2:20" ht="24.95" customHeight="1">
      <c r="B6" s="44" t="s">
        <v>16</v>
      </c>
      <c r="C6" s="45"/>
      <c r="D6" s="45"/>
      <c r="E6" s="131"/>
      <c r="F6" s="132"/>
      <c r="G6" s="132"/>
      <c r="H6" s="132"/>
      <c r="I6" s="132"/>
      <c r="J6" s="132"/>
      <c r="K6" s="132"/>
      <c r="L6" s="132"/>
      <c r="M6" s="132"/>
      <c r="N6" s="132"/>
      <c r="O6" s="133" t="s">
        <v>14</v>
      </c>
      <c r="P6" s="134"/>
      <c r="Q6" s="137">
        <v>15</v>
      </c>
      <c r="R6" s="137"/>
      <c r="S6" s="138"/>
      <c r="T6" s="4"/>
    </row>
    <row r="7" spans="2:20" ht="24.95" customHeight="1" thickBot="1">
      <c r="B7" s="46" t="s">
        <v>15</v>
      </c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135"/>
      <c r="P7" s="136"/>
      <c r="Q7" s="139"/>
      <c r="R7" s="139"/>
      <c r="S7" s="140"/>
      <c r="T7" s="4"/>
    </row>
    <row r="8" spans="2:20" ht="8.1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4"/>
    </row>
    <row r="9" spans="2:20" ht="31.5" customHeight="1">
      <c r="B9" s="93" t="s">
        <v>0</v>
      </c>
      <c r="C9" s="94"/>
      <c r="D9" s="95"/>
      <c r="E9" s="56" t="s">
        <v>8</v>
      </c>
      <c r="F9" s="57"/>
      <c r="G9" s="64" t="s">
        <v>9</v>
      </c>
      <c r="H9" s="57"/>
      <c r="I9" s="64" t="s">
        <v>13</v>
      </c>
      <c r="J9" s="56"/>
      <c r="K9" s="56"/>
      <c r="L9" s="57"/>
      <c r="M9" s="56" t="s">
        <v>11</v>
      </c>
      <c r="N9" s="57"/>
      <c r="O9" s="56" t="s">
        <v>10</v>
      </c>
      <c r="P9" s="57"/>
      <c r="Q9" s="89" t="s">
        <v>18</v>
      </c>
      <c r="R9" s="89"/>
      <c r="S9" s="90"/>
      <c r="T9" s="4"/>
    </row>
    <row r="10" spans="2:20" ht="15">
      <c r="B10" s="53" t="s">
        <v>1</v>
      </c>
      <c r="C10" s="54"/>
      <c r="D10" s="55"/>
      <c r="E10" s="58"/>
      <c r="F10" s="59"/>
      <c r="G10" s="65"/>
      <c r="H10" s="59"/>
      <c r="I10" s="101" t="s">
        <v>30</v>
      </c>
      <c r="J10" s="102"/>
      <c r="K10" s="3" t="s">
        <v>31</v>
      </c>
      <c r="L10" s="3" t="s">
        <v>32</v>
      </c>
      <c r="M10" s="58"/>
      <c r="N10" s="59"/>
      <c r="O10" s="58"/>
      <c r="P10" s="59"/>
      <c r="Q10" s="91"/>
      <c r="R10" s="91"/>
      <c r="S10" s="92"/>
      <c r="T10" s="4"/>
    </row>
    <row r="11" spans="2:20" ht="24.95" customHeight="1">
      <c r="B11" s="104" t="s">
        <v>47</v>
      </c>
      <c r="C11" s="75"/>
      <c r="D11" s="75"/>
      <c r="E11" s="33"/>
      <c r="F11" s="34"/>
      <c r="G11" s="33"/>
      <c r="H11" s="34"/>
      <c r="I11" s="51" t="s">
        <v>12</v>
      </c>
      <c r="J11" s="52"/>
      <c r="K11" s="6" t="s">
        <v>12</v>
      </c>
      <c r="L11" s="7" t="s">
        <v>12</v>
      </c>
      <c r="M11" s="33"/>
      <c r="N11" s="34"/>
      <c r="O11" s="96"/>
      <c r="P11" s="34"/>
      <c r="Q11" s="97" t="s">
        <v>12</v>
      </c>
      <c r="R11" s="98"/>
      <c r="S11" s="99"/>
      <c r="T11" s="4"/>
    </row>
    <row r="12" spans="2:20" ht="24.95" customHeight="1">
      <c r="B12" s="109" t="s">
        <v>33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96"/>
      <c r="P12" s="34"/>
      <c r="Q12" s="96"/>
      <c r="R12" s="96"/>
      <c r="S12" s="103"/>
      <c r="T12" s="4"/>
    </row>
    <row r="13" spans="2:20" ht="24.95" customHeight="1" thickBot="1">
      <c r="B13" s="119" t="s">
        <v>62</v>
      </c>
      <c r="C13" s="120"/>
      <c r="D13" s="121"/>
      <c r="E13" s="35"/>
      <c r="F13" s="35"/>
      <c r="G13" s="100"/>
      <c r="H13" s="36"/>
      <c r="I13" s="35"/>
      <c r="J13" s="35"/>
      <c r="K13" s="26"/>
      <c r="L13" s="27"/>
      <c r="M13" s="100"/>
      <c r="N13" s="36"/>
      <c r="O13" s="35"/>
      <c r="P13" s="36"/>
      <c r="Q13" s="35"/>
      <c r="R13" s="35"/>
      <c r="S13" s="108"/>
      <c r="T13" s="4"/>
    </row>
    <row r="14" spans="2:20" ht="8.1" customHeight="1" thickBo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4"/>
    </row>
    <row r="15" spans="2:20" ht="23.1" customHeight="1">
      <c r="B15" s="72" t="s">
        <v>27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4"/>
    </row>
    <row r="16" spans="2:20" ht="23.1" customHeight="1">
      <c r="B16" s="25" t="s">
        <v>2</v>
      </c>
      <c r="C16" s="75" t="s">
        <v>5</v>
      </c>
      <c r="D16" s="76"/>
      <c r="E16" s="22" t="s">
        <v>34</v>
      </c>
      <c r="F16" s="2">
        <f>125*E11</f>
        <v>0</v>
      </c>
      <c r="G16" s="22" t="s">
        <v>37</v>
      </c>
      <c r="H16" s="2">
        <f>160*G11</f>
        <v>0</v>
      </c>
      <c r="I16" s="40" t="s">
        <v>39</v>
      </c>
      <c r="J16" s="42">
        <f>IF(I13&gt;0,14000,0)</f>
        <v>0</v>
      </c>
      <c r="K16" s="81">
        <f>IF(K13&gt;0,14000,0)</f>
        <v>0</v>
      </c>
      <c r="L16" s="81">
        <f>IF(L13&gt;0,14000,0)</f>
        <v>0</v>
      </c>
      <c r="M16" s="22" t="s">
        <v>40</v>
      </c>
      <c r="N16" s="2">
        <f>80*M11</f>
        <v>0</v>
      </c>
      <c r="O16" s="22" t="s">
        <v>40</v>
      </c>
      <c r="P16" s="2">
        <f>80*O11</f>
        <v>0</v>
      </c>
      <c r="Q16" s="40" t="s">
        <v>43</v>
      </c>
      <c r="R16" s="66">
        <f>600*Q12</f>
        <v>0</v>
      </c>
      <c r="S16" s="67"/>
      <c r="T16" s="4"/>
    </row>
    <row r="17" spans="2:20" ht="23.1" customHeight="1">
      <c r="B17" s="25" t="s">
        <v>3</v>
      </c>
      <c r="C17" s="77" t="s">
        <v>6</v>
      </c>
      <c r="D17" s="78"/>
      <c r="E17" s="20" t="s">
        <v>35</v>
      </c>
      <c r="F17" s="21">
        <f>IF(ISBLANK(E11),0,650*Q6)</f>
        <v>0</v>
      </c>
      <c r="G17" s="20" t="s">
        <v>38</v>
      </c>
      <c r="H17" s="21">
        <f>IF(ISBLANK(G11),0,860*Q6)</f>
        <v>0</v>
      </c>
      <c r="I17" s="41"/>
      <c r="J17" s="43"/>
      <c r="K17" s="82"/>
      <c r="L17" s="82"/>
      <c r="M17" s="20" t="s">
        <v>41</v>
      </c>
      <c r="N17" s="21">
        <f>IF(ISBLANK(M11),0,870*Q6)</f>
        <v>0</v>
      </c>
      <c r="O17" s="20" t="s">
        <v>42</v>
      </c>
      <c r="P17" s="21">
        <f>390*O12</f>
        <v>0</v>
      </c>
      <c r="Q17" s="41"/>
      <c r="R17" s="68"/>
      <c r="S17" s="69"/>
      <c r="T17" s="4"/>
    </row>
    <row r="18" spans="2:20" ht="23.1" customHeight="1">
      <c r="B18" s="25" t="s">
        <v>4</v>
      </c>
      <c r="C18" s="75" t="s">
        <v>48</v>
      </c>
      <c r="D18" s="76"/>
      <c r="E18" s="22" t="s">
        <v>51</v>
      </c>
      <c r="F18" s="2">
        <f>ROUND(0.7*E13,2)</f>
        <v>0</v>
      </c>
      <c r="G18" s="22" t="s">
        <v>51</v>
      </c>
      <c r="H18" s="2">
        <f>ROUND(0.7*G13,2)</f>
        <v>0</v>
      </c>
      <c r="I18" s="24" t="s">
        <v>45</v>
      </c>
      <c r="J18" s="1">
        <f>ROUND(0.7*I13,2)</f>
        <v>0</v>
      </c>
      <c r="K18" s="14">
        <f>ROUND(0.7*K13,2)</f>
        <v>0</v>
      </c>
      <c r="L18" s="14">
        <f>ROUND(0.7*L13,2)</f>
        <v>0</v>
      </c>
      <c r="M18" s="22" t="s">
        <v>51</v>
      </c>
      <c r="N18" s="2">
        <f>ROUND(0.7*M13,2)</f>
        <v>0</v>
      </c>
      <c r="O18" s="22" t="s">
        <v>51</v>
      </c>
      <c r="P18" s="2">
        <f>ROUND(0.7*O13,2)</f>
        <v>0</v>
      </c>
      <c r="Q18" s="22" t="s">
        <v>52</v>
      </c>
      <c r="R18" s="84">
        <f>ROUND(0.1*Q13,2)</f>
        <v>0</v>
      </c>
      <c r="S18" s="85"/>
      <c r="T18" s="4"/>
    </row>
    <row r="19" spans="2:20" ht="30" customHeight="1" thickBot="1">
      <c r="B19" s="86" t="s">
        <v>36</v>
      </c>
      <c r="C19" s="87"/>
      <c r="D19" s="88"/>
      <c r="E19" s="38">
        <f>MIN(F16:F18)</f>
        <v>0</v>
      </c>
      <c r="F19" s="39"/>
      <c r="G19" s="38">
        <f>MIN(H16:H18)</f>
        <v>0</v>
      </c>
      <c r="H19" s="39"/>
      <c r="I19" s="70">
        <f>MIN(J16:J18)+MIN(K16:K18)+MIN(L16:L18)</f>
        <v>0</v>
      </c>
      <c r="J19" s="80"/>
      <c r="K19" s="80"/>
      <c r="L19" s="80"/>
      <c r="M19" s="70">
        <f>MIN(N16:N18)</f>
        <v>0</v>
      </c>
      <c r="N19" s="71"/>
      <c r="O19" s="38">
        <f>MIN(P16:P18)</f>
        <v>0</v>
      </c>
      <c r="P19" s="39"/>
      <c r="Q19" s="38">
        <f>MIN(R16:S18)</f>
        <v>0</v>
      </c>
      <c r="R19" s="38"/>
      <c r="S19" s="79"/>
      <c r="T19" s="4"/>
    </row>
    <row r="20" spans="2:20" ht="8.1" customHeight="1" thickBo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4"/>
    </row>
    <row r="21" spans="2:20" ht="23.1" customHeight="1">
      <c r="B21" s="112" t="s">
        <v>17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4"/>
    </row>
    <row r="22" spans="2:20" ht="23.1" customHeight="1">
      <c r="B22" s="25" t="s">
        <v>2</v>
      </c>
      <c r="C22" s="77" t="s">
        <v>7</v>
      </c>
      <c r="D22" s="78"/>
      <c r="E22" s="23" t="s">
        <v>56</v>
      </c>
      <c r="F22" s="21">
        <f>1300*Q6</f>
        <v>19500</v>
      </c>
      <c r="G22" s="23" t="s">
        <v>59</v>
      </c>
      <c r="H22" s="21">
        <f>1800*Q6</f>
        <v>27000</v>
      </c>
      <c r="I22" s="22" t="s">
        <v>57</v>
      </c>
      <c r="J22" s="15">
        <f>IF(I13&gt;0,20000,0)</f>
        <v>0</v>
      </c>
      <c r="K22" s="16">
        <f>IF(K13&gt;0,20000,0)</f>
        <v>0</v>
      </c>
      <c r="L22" s="16">
        <f>IF(L13&gt;0,20000,0)</f>
        <v>0</v>
      </c>
      <c r="M22" s="23" t="s">
        <v>58</v>
      </c>
      <c r="N22" s="21">
        <f>1900*Q6</f>
        <v>28500</v>
      </c>
      <c r="O22" s="23" t="s">
        <v>58</v>
      </c>
      <c r="P22" s="21">
        <f>1900*O12</f>
        <v>0</v>
      </c>
      <c r="Q22" s="19" t="s">
        <v>46</v>
      </c>
      <c r="R22" s="68">
        <f>6000*Q12</f>
        <v>0</v>
      </c>
      <c r="S22" s="69"/>
      <c r="T22" s="4"/>
    </row>
    <row r="23" spans="2:20" ht="23.1" customHeight="1">
      <c r="B23" s="25" t="s">
        <v>3</v>
      </c>
      <c r="C23" s="77" t="s">
        <v>60</v>
      </c>
      <c r="D23" s="78"/>
      <c r="E23" s="23" t="s">
        <v>50</v>
      </c>
      <c r="F23" s="21">
        <f>ROUND(0.75*E13,2)</f>
        <v>0</v>
      </c>
      <c r="G23" s="23" t="s">
        <v>50</v>
      </c>
      <c r="H23" s="21">
        <f>ROUND(0.75*G13,2)</f>
        <v>0</v>
      </c>
      <c r="I23" s="24" t="s">
        <v>49</v>
      </c>
      <c r="J23" s="17">
        <f>ROUND(0.75*I13,2)</f>
        <v>0</v>
      </c>
      <c r="K23" s="18">
        <f>ROUND(0.75*K13,2)</f>
        <v>0</v>
      </c>
      <c r="L23" s="18">
        <f>ROUND(0.75*L13,2)</f>
        <v>0</v>
      </c>
      <c r="M23" s="23" t="s">
        <v>50</v>
      </c>
      <c r="N23" s="21">
        <f>ROUND(0.75*M13,2)</f>
        <v>0</v>
      </c>
      <c r="O23" s="23" t="s">
        <v>50</v>
      </c>
      <c r="P23" s="21">
        <f>ROUND(0.75*O13,2)</f>
        <v>0</v>
      </c>
      <c r="Q23" s="22" t="s">
        <v>53</v>
      </c>
      <c r="R23" s="84">
        <f>ROUND(0.9*Q13,2)</f>
        <v>0</v>
      </c>
      <c r="S23" s="85"/>
      <c r="T23" s="4"/>
    </row>
    <row r="24" spans="2:20" ht="30" customHeight="1" thickBot="1">
      <c r="B24" s="86" t="s">
        <v>44</v>
      </c>
      <c r="C24" s="87"/>
      <c r="D24" s="88"/>
      <c r="E24" s="80">
        <f>MIN(F22:F23)</f>
        <v>0</v>
      </c>
      <c r="F24" s="71"/>
      <c r="G24" s="80">
        <f>MIN(H22:H23)</f>
        <v>0</v>
      </c>
      <c r="H24" s="71"/>
      <c r="I24" s="70">
        <f>MIN(J22:J23)+MIN(K22:K23)+MIN(L22:L23)</f>
        <v>0</v>
      </c>
      <c r="J24" s="80"/>
      <c r="K24" s="80"/>
      <c r="L24" s="80"/>
      <c r="M24" s="70">
        <f>MIN(N22:N23)</f>
        <v>0</v>
      </c>
      <c r="N24" s="71"/>
      <c r="O24" s="80">
        <f>MIN(P22:P23)</f>
        <v>0</v>
      </c>
      <c r="P24" s="71"/>
      <c r="Q24" s="80">
        <f>MIN(R22:S23)</f>
        <v>0</v>
      </c>
      <c r="R24" s="80"/>
      <c r="S24" s="107"/>
      <c r="T24" s="4"/>
    </row>
    <row r="25" spans="2:20" ht="8.1" customHeight="1" thickBo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"/>
    </row>
    <row r="26" spans="2:20" ht="23.1" customHeight="1">
      <c r="B26" s="115" t="s">
        <v>66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118"/>
      <c r="T26" s="4"/>
    </row>
    <row r="27" spans="2:20" ht="39.95" customHeight="1">
      <c r="B27" s="62" t="s">
        <v>68</v>
      </c>
      <c r="C27" s="63"/>
      <c r="D27" s="63"/>
      <c r="E27" s="28"/>
      <c r="F27" s="28"/>
      <c r="G27" s="28"/>
      <c r="H27" s="28"/>
      <c r="I27" s="29"/>
      <c r="J27" s="31"/>
      <c r="K27" s="31"/>
      <c r="L27" s="37"/>
      <c r="M27" s="28"/>
      <c r="N27" s="28"/>
      <c r="O27" s="28"/>
      <c r="P27" s="28"/>
      <c r="Q27" s="28"/>
      <c r="R27" s="29"/>
      <c r="S27" s="30"/>
      <c r="T27" s="4"/>
    </row>
    <row r="28" spans="2:20" ht="39.95" customHeight="1">
      <c r="B28" s="105" t="s">
        <v>69</v>
      </c>
      <c r="C28" s="106"/>
      <c r="D28" s="106"/>
      <c r="E28" s="29"/>
      <c r="F28" s="37"/>
      <c r="G28" s="29"/>
      <c r="H28" s="37"/>
      <c r="I28" s="29"/>
      <c r="J28" s="31"/>
      <c r="K28" s="31"/>
      <c r="L28" s="37"/>
      <c r="M28" s="29"/>
      <c r="N28" s="37"/>
      <c r="O28" s="29"/>
      <c r="P28" s="37"/>
      <c r="Q28" s="29"/>
      <c r="R28" s="31"/>
      <c r="S28" s="32"/>
      <c r="T28" s="4"/>
    </row>
    <row r="29" spans="2:19" ht="30" customHeight="1">
      <c r="B29" s="190" t="s">
        <v>67</v>
      </c>
      <c r="C29" s="191"/>
      <c r="D29" s="191"/>
      <c r="E29" s="192" t="str">
        <f>IF(ISBLANK(E28),"",IF((E28+E27)&gt;E13,E13-E19,E24))</f>
        <v/>
      </c>
      <c r="F29" s="192"/>
      <c r="G29" s="192" t="str">
        <f>IF(ISBLANK(G28),"",IF((G28+G27)&gt;G13,G13-G19,G24))</f>
        <v/>
      </c>
      <c r="H29" s="192"/>
      <c r="I29" s="193" t="str">
        <f>IF(ISBLANK(I28),"",IF((I28+I27)&gt;SUM(I13:L13),SUM(I13:L13)-I19,I24))</f>
        <v/>
      </c>
      <c r="J29" s="194"/>
      <c r="K29" s="194"/>
      <c r="L29" s="195"/>
      <c r="M29" s="192" t="str">
        <f>IF(ISBLANK(M28),"",IF((M28+M27)&gt;M13,M13-M19,M24))</f>
        <v/>
      </c>
      <c r="N29" s="192"/>
      <c r="O29" s="192" t="str">
        <f>IF(ISBLANK(O28),"",IF((O28+O27)&gt;O13,O13-O19,O24))</f>
        <v/>
      </c>
      <c r="P29" s="192"/>
      <c r="Q29" s="192" t="str">
        <f>IF(ISBLANK(Q28),"",IF((Q28+Q27)&gt;Q13,Q13-Q19,Q24))</f>
        <v/>
      </c>
      <c r="R29" s="193"/>
      <c r="S29" s="196"/>
    </row>
    <row r="30" spans="2:19" ht="28.5" customHeight="1" thickBot="1">
      <c r="B30" s="211" t="s">
        <v>61</v>
      </c>
      <c r="C30" s="212"/>
      <c r="D30" s="212"/>
      <c r="E30" s="176" t="str">
        <f>IF(ISBLANK(E28),"",IF(E13-E27-E28&gt;0,E13-E27-E28,0))</f>
        <v/>
      </c>
      <c r="F30" s="176"/>
      <c r="G30" s="176" t="str">
        <f>IF(ISBLANK(G28),"",IF(G13-G27-G28&gt;0,G13-G27-G28,0))</f>
        <v/>
      </c>
      <c r="H30" s="176"/>
      <c r="I30" s="173" t="str">
        <f>IF(ISBLANK(I28),"",IF(SUM(I13:L13)-I27-I28&gt;0,SUM(I13:L13)-I27-I28,0))</f>
        <v/>
      </c>
      <c r="J30" s="174"/>
      <c r="K30" s="174"/>
      <c r="L30" s="175"/>
      <c r="M30" s="176" t="str">
        <f>IF(ISBLANK(M28),"",IF(M13-M27-M28&gt;0,M13-M27-M28,0))</f>
        <v/>
      </c>
      <c r="N30" s="176"/>
      <c r="O30" s="176" t="str">
        <f>IF(ISBLANK(O28),"",IF(O13-O27-O28&gt;0,O13-O27-O28,0))</f>
        <v/>
      </c>
      <c r="P30" s="176"/>
      <c r="Q30" s="176" t="str">
        <f>IF(ISBLANK(Q28),"",IF(Q13-Q27-Q28&gt;0,Q13-Q27-Q28,0))</f>
        <v/>
      </c>
      <c r="R30" s="173"/>
      <c r="S30" s="213"/>
    </row>
    <row r="31" spans="2:19" ht="8.1" customHeight="1" thickBo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19" ht="23.1" customHeight="1" thickBot="1">
      <c r="B32" s="177" t="s">
        <v>25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  <row r="33" spans="2:19" ht="23.1" customHeight="1">
      <c r="B33" s="214" t="s">
        <v>63</v>
      </c>
      <c r="C33" s="215"/>
      <c r="D33" s="215"/>
      <c r="E33" s="215"/>
      <c r="F33" s="215"/>
      <c r="G33" s="215"/>
      <c r="H33" s="215"/>
      <c r="I33" s="215"/>
      <c r="J33" s="215"/>
      <c r="K33" s="216">
        <f>SUM(E13:S13)</f>
        <v>0</v>
      </c>
      <c r="L33" s="216"/>
      <c r="M33" s="216"/>
      <c r="N33" s="216"/>
      <c r="O33" s="216"/>
      <c r="P33" s="216"/>
      <c r="Q33" s="216"/>
      <c r="R33" s="217"/>
      <c r="S33" s="218"/>
    </row>
    <row r="34" spans="2:19" ht="23.1" customHeight="1">
      <c r="B34" s="141" t="s">
        <v>19</v>
      </c>
      <c r="C34" s="142"/>
      <c r="D34" s="142"/>
      <c r="E34" s="149" t="s">
        <v>20</v>
      </c>
      <c r="F34" s="149"/>
      <c r="G34" s="149"/>
      <c r="H34" s="149"/>
      <c r="I34" s="149"/>
      <c r="J34" s="149"/>
      <c r="K34" s="159">
        <f>SUM(E27:S27)</f>
        <v>0</v>
      </c>
      <c r="L34" s="159"/>
      <c r="M34" s="159"/>
      <c r="N34" s="159"/>
      <c r="O34" s="159"/>
      <c r="P34" s="159"/>
      <c r="Q34" s="159"/>
      <c r="R34" s="160"/>
      <c r="S34" s="161"/>
    </row>
    <row r="35" spans="2:19" ht="23.1" customHeight="1">
      <c r="B35" s="143"/>
      <c r="C35" s="144"/>
      <c r="D35" s="144"/>
      <c r="E35" s="150" t="s">
        <v>23</v>
      </c>
      <c r="F35" s="150"/>
      <c r="G35" s="150"/>
      <c r="H35" s="150"/>
      <c r="I35" s="150"/>
      <c r="J35" s="151"/>
      <c r="K35" s="162">
        <f>ROUNDDOWN(SUM(E27:S27),-1)</f>
        <v>0</v>
      </c>
      <c r="L35" s="162"/>
      <c r="M35" s="162"/>
      <c r="N35" s="162"/>
      <c r="O35" s="162"/>
      <c r="P35" s="162"/>
      <c r="Q35" s="162"/>
      <c r="R35" s="163"/>
      <c r="S35" s="164"/>
    </row>
    <row r="36" spans="2:19" ht="23.1" customHeight="1">
      <c r="B36" s="171" t="s">
        <v>54</v>
      </c>
      <c r="C36" s="172"/>
      <c r="D36" s="172"/>
      <c r="E36" s="172"/>
      <c r="F36" s="172"/>
      <c r="G36" s="172"/>
      <c r="H36" s="172"/>
      <c r="I36" s="172"/>
      <c r="J36" s="172"/>
      <c r="K36" s="165">
        <f>Q6*12000</f>
        <v>180000</v>
      </c>
      <c r="L36" s="165"/>
      <c r="M36" s="165"/>
      <c r="N36" s="165"/>
      <c r="O36" s="165"/>
      <c r="P36" s="165"/>
      <c r="Q36" s="165"/>
      <c r="R36" s="166"/>
      <c r="S36" s="167"/>
    </row>
    <row r="37" spans="2:19" ht="23.1" customHeight="1">
      <c r="B37" s="145" t="s">
        <v>22</v>
      </c>
      <c r="C37" s="146"/>
      <c r="D37" s="146"/>
      <c r="E37" s="152" t="s">
        <v>20</v>
      </c>
      <c r="F37" s="152"/>
      <c r="G37" s="152"/>
      <c r="H37" s="152"/>
      <c r="I37" s="152"/>
      <c r="J37" s="153"/>
      <c r="K37" s="168">
        <f>SUM(E28:S28)</f>
        <v>0</v>
      </c>
      <c r="L37" s="168"/>
      <c r="M37" s="168"/>
      <c r="N37" s="168"/>
      <c r="O37" s="168"/>
      <c r="P37" s="168"/>
      <c r="Q37" s="168"/>
      <c r="R37" s="169"/>
      <c r="S37" s="170"/>
    </row>
    <row r="38" spans="2:19" ht="23.1" customHeight="1">
      <c r="B38" s="147"/>
      <c r="C38" s="148"/>
      <c r="D38" s="148"/>
      <c r="E38" s="154" t="s">
        <v>24</v>
      </c>
      <c r="F38" s="154"/>
      <c r="G38" s="154"/>
      <c r="H38" s="154"/>
      <c r="I38" s="154"/>
      <c r="J38" s="155"/>
      <c r="K38" s="156">
        <f>MIN(K37,ROUNDDOWN(SUM(E28:S28),-1))</f>
        <v>0</v>
      </c>
      <c r="L38" s="156"/>
      <c r="M38" s="156"/>
      <c r="N38" s="156"/>
      <c r="O38" s="156"/>
      <c r="P38" s="156"/>
      <c r="Q38" s="156"/>
      <c r="R38" s="157"/>
      <c r="S38" s="158"/>
    </row>
    <row r="39" spans="2:19" ht="23.1" customHeight="1">
      <c r="B39" s="197" t="s">
        <v>64</v>
      </c>
      <c r="C39" s="198"/>
      <c r="D39" s="198"/>
      <c r="E39" s="201" t="s">
        <v>20</v>
      </c>
      <c r="F39" s="201"/>
      <c r="G39" s="201"/>
      <c r="H39" s="201"/>
      <c r="I39" s="201"/>
      <c r="J39" s="202"/>
      <c r="K39" s="203">
        <f>SUM(E29:S29)</f>
        <v>0</v>
      </c>
      <c r="L39" s="203"/>
      <c r="M39" s="203"/>
      <c r="N39" s="203"/>
      <c r="O39" s="203"/>
      <c r="P39" s="203"/>
      <c r="Q39" s="203"/>
      <c r="R39" s="204"/>
      <c r="S39" s="205"/>
    </row>
    <row r="40" spans="2:19" ht="23.1" customHeight="1">
      <c r="B40" s="199"/>
      <c r="C40" s="200"/>
      <c r="D40" s="200"/>
      <c r="E40" s="206" t="s">
        <v>24</v>
      </c>
      <c r="F40" s="206"/>
      <c r="G40" s="206"/>
      <c r="H40" s="206"/>
      <c r="I40" s="206"/>
      <c r="J40" s="207"/>
      <c r="K40" s="208">
        <f>MIN(K39,ROUNDDOWN(SUM(E29:S29),-1))</f>
        <v>0</v>
      </c>
      <c r="L40" s="208"/>
      <c r="M40" s="208"/>
      <c r="N40" s="208"/>
      <c r="O40" s="208"/>
      <c r="P40" s="208"/>
      <c r="Q40" s="208"/>
      <c r="R40" s="209"/>
      <c r="S40" s="210"/>
    </row>
    <row r="41" spans="2:19" ht="23.1" customHeight="1">
      <c r="B41" s="183" t="s">
        <v>21</v>
      </c>
      <c r="C41" s="184"/>
      <c r="D41" s="184"/>
      <c r="E41" s="187" t="s">
        <v>20</v>
      </c>
      <c r="F41" s="187"/>
      <c r="G41" s="187"/>
      <c r="H41" s="187"/>
      <c r="I41" s="187"/>
      <c r="J41" s="187"/>
      <c r="K41" s="180">
        <f>SUM(E30:S30)</f>
        <v>0</v>
      </c>
      <c r="L41" s="181"/>
      <c r="M41" s="181"/>
      <c r="N41" s="181"/>
      <c r="O41" s="181"/>
      <c r="P41" s="181"/>
      <c r="Q41" s="181"/>
      <c r="R41" s="181"/>
      <c r="S41" s="182"/>
    </row>
    <row r="42" spans="2:19" ht="23.1" customHeight="1" thickBot="1">
      <c r="B42" s="185"/>
      <c r="C42" s="186"/>
      <c r="D42" s="186"/>
      <c r="E42" s="188" t="s">
        <v>65</v>
      </c>
      <c r="F42" s="188"/>
      <c r="G42" s="188"/>
      <c r="H42" s="188"/>
      <c r="I42" s="188"/>
      <c r="J42" s="189"/>
      <c r="K42" s="128">
        <f>K33-K35-K40</f>
        <v>0</v>
      </c>
      <c r="L42" s="129"/>
      <c r="M42" s="129"/>
      <c r="N42" s="129"/>
      <c r="O42" s="129"/>
      <c r="P42" s="129"/>
      <c r="Q42" s="129"/>
      <c r="R42" s="129"/>
      <c r="S42" s="130"/>
    </row>
    <row r="43" ht="3" customHeight="1"/>
  </sheetData>
  <sheetProtection selectLockedCells="1"/>
  <mergeCells count="124">
    <mergeCell ref="K41:S41"/>
    <mergeCell ref="B41:D42"/>
    <mergeCell ref="E41:J41"/>
    <mergeCell ref="E42:J42"/>
    <mergeCell ref="B29:D29"/>
    <mergeCell ref="E29:F29"/>
    <mergeCell ref="G29:H29"/>
    <mergeCell ref="I29:L29"/>
    <mergeCell ref="M29:N29"/>
    <mergeCell ref="O29:P29"/>
    <mergeCell ref="Q29:S29"/>
    <mergeCell ref="B39:D40"/>
    <mergeCell ref="E39:J39"/>
    <mergeCell ref="K39:S39"/>
    <mergeCell ref="E40:J40"/>
    <mergeCell ref="K40:S40"/>
    <mergeCell ref="B30:D30"/>
    <mergeCell ref="O30:P30"/>
    <mergeCell ref="Q30:S30"/>
    <mergeCell ref="B33:J33"/>
    <mergeCell ref="K33:S33"/>
    <mergeCell ref="B1:C3"/>
    <mergeCell ref="K42:S42"/>
    <mergeCell ref="E6:N6"/>
    <mergeCell ref="O6:P7"/>
    <mergeCell ref="Q6:S7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K36:S36"/>
    <mergeCell ref="K37:S37"/>
    <mergeCell ref="B36:J36"/>
    <mergeCell ref="I30:L30"/>
    <mergeCell ref="E30:F30"/>
    <mergeCell ref="G30:H30"/>
    <mergeCell ref="M30:N30"/>
    <mergeCell ref="M28:N28"/>
    <mergeCell ref="O27:P27"/>
    <mergeCell ref="B32:S32"/>
    <mergeCell ref="B28:D28"/>
    <mergeCell ref="E28:F28"/>
    <mergeCell ref="G28:H28"/>
    <mergeCell ref="B31:S31"/>
    <mergeCell ref="Q24:S24"/>
    <mergeCell ref="I24:L24"/>
    <mergeCell ref="B14:S14"/>
    <mergeCell ref="Q13:S13"/>
    <mergeCell ref="B12:N12"/>
    <mergeCell ref="B20:S20"/>
    <mergeCell ref="B21:S21"/>
    <mergeCell ref="C22:D22"/>
    <mergeCell ref="B26:S26"/>
    <mergeCell ref="C23:D23"/>
    <mergeCell ref="B24:D24"/>
    <mergeCell ref="E24:F24"/>
    <mergeCell ref="G24:H24"/>
    <mergeCell ref="L16:L17"/>
    <mergeCell ref="B13:D13"/>
    <mergeCell ref="E13:F13"/>
    <mergeCell ref="G13:H13"/>
    <mergeCell ref="I13:J13"/>
    <mergeCell ref="I28:L28"/>
    <mergeCell ref="B25:S25"/>
    <mergeCell ref="D1:E3"/>
    <mergeCell ref="B27:D27"/>
    <mergeCell ref="G9:H10"/>
    <mergeCell ref="R16:S17"/>
    <mergeCell ref="M19:N19"/>
    <mergeCell ref="O19:P19"/>
    <mergeCell ref="B15:S15"/>
    <mergeCell ref="C16:D16"/>
    <mergeCell ref="C17:D17"/>
    <mergeCell ref="C18:D18"/>
    <mergeCell ref="Q19:S19"/>
    <mergeCell ref="I19:L19"/>
    <mergeCell ref="K16:K17"/>
    <mergeCell ref="B5:S5"/>
    <mergeCell ref="R18:S18"/>
    <mergeCell ref="B19:D19"/>
    <mergeCell ref="Q9:S10"/>
    <mergeCell ref="B9:D9"/>
    <mergeCell ref="O11:P11"/>
    <mergeCell ref="Q11:S11"/>
    <mergeCell ref="E19:F19"/>
    <mergeCell ref="M13:N13"/>
    <mergeCell ref="E27:F27"/>
    <mergeCell ref="G27:H27"/>
    <mergeCell ref="B6:D6"/>
    <mergeCell ref="B7:D7"/>
    <mergeCell ref="E7:N7"/>
    <mergeCell ref="B8:S8"/>
    <mergeCell ref="I11:J11"/>
    <mergeCell ref="B10:D10"/>
    <mergeCell ref="E9:F10"/>
    <mergeCell ref="M9:N10"/>
    <mergeCell ref="M11:N11"/>
    <mergeCell ref="O9:P10"/>
    <mergeCell ref="I9:L9"/>
    <mergeCell ref="I10:J10"/>
    <mergeCell ref="B11:D11"/>
    <mergeCell ref="E11:F11"/>
    <mergeCell ref="Q27:S27"/>
    <mergeCell ref="Q28:S28"/>
    <mergeCell ref="M27:N27"/>
    <mergeCell ref="G11:H11"/>
    <mergeCell ref="O13:P13"/>
    <mergeCell ref="O28:P28"/>
    <mergeCell ref="G19:H19"/>
    <mergeCell ref="I27:L27"/>
    <mergeCell ref="I16:I17"/>
    <mergeCell ref="J16:J17"/>
    <mergeCell ref="Q16:Q17"/>
    <mergeCell ref="O12:P12"/>
    <mergeCell ref="M24:N24"/>
    <mergeCell ref="O24:P24"/>
    <mergeCell ref="Q12:S12"/>
    <mergeCell ref="R23:S23"/>
    <mergeCell ref="R22:S22"/>
  </mergeCells>
  <conditionalFormatting sqref="E27:F27">
    <cfRule type="cellIs" priority="12" dxfId="0" operator="greaterThan">
      <formula>$E$19</formula>
    </cfRule>
  </conditionalFormatting>
  <conditionalFormatting sqref="G27:H27">
    <cfRule type="cellIs" priority="11" dxfId="0" operator="greaterThan">
      <formula>$G$19</formula>
    </cfRule>
  </conditionalFormatting>
  <conditionalFormatting sqref="I27:L27">
    <cfRule type="cellIs" priority="10" dxfId="0" operator="greaterThan">
      <formula>$I$19</formula>
    </cfRule>
  </conditionalFormatting>
  <conditionalFormatting sqref="M27:N27">
    <cfRule type="cellIs" priority="9" dxfId="0" operator="greaterThan">
      <formula>$M$19</formula>
    </cfRule>
  </conditionalFormatting>
  <conditionalFormatting sqref="O27:P27">
    <cfRule type="cellIs" priority="8" dxfId="0" operator="greaterThan">
      <formula>$O$19</formula>
    </cfRule>
  </conditionalFormatting>
  <conditionalFormatting sqref="Q27:S27">
    <cfRule type="cellIs" priority="7" dxfId="0" operator="greaterThan">
      <formula>$Q$19</formula>
    </cfRule>
  </conditionalFormatting>
  <conditionalFormatting sqref="E28:F28">
    <cfRule type="cellIs" priority="6" dxfId="0" operator="greaterThan">
      <formula>$E$24</formula>
    </cfRule>
  </conditionalFormatting>
  <conditionalFormatting sqref="G28:H28">
    <cfRule type="cellIs" priority="5" dxfId="0" operator="greaterThan">
      <formula>$G$24</formula>
    </cfRule>
  </conditionalFormatting>
  <conditionalFormatting sqref="I28:L28">
    <cfRule type="cellIs" priority="4" dxfId="0" operator="greaterThan">
      <formula>$I$24</formula>
    </cfRule>
  </conditionalFormatting>
  <conditionalFormatting sqref="M28:N28">
    <cfRule type="cellIs" priority="3" dxfId="0" operator="greaterThan">
      <formula>$M$24</formula>
    </cfRule>
  </conditionalFormatting>
  <conditionalFormatting sqref="O28:P28">
    <cfRule type="cellIs" priority="2" dxfId="0" operator="greaterThan">
      <formula>$O$24</formula>
    </cfRule>
  </conditionalFormatting>
  <conditionalFormatting sqref="Q28:S28">
    <cfRule type="cellIs" priority="1" dxfId="0" operator="greaterThan">
      <formula>$Q$24</formula>
    </cfRule>
  </conditionalFormatting>
  <dataValidations count="9">
    <dataValidation type="decimal" operator="lessThanOrEqual" allowBlank="1" showErrorMessage="1" errorTitle="Prekročený náklad" sqref="E30:F30">
      <formula1>E13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Q6-Q12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2">
      <formula1>S6-S12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2:R12">
      <formula1>Q6-O12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2">
      <formula1>S6-P12</formula1>
    </dataValidation>
    <dataValidation type="custom" operator="lessThanOrEqual" allowBlank="1" showInputMessage="1" showErrorMessage="1" errorTitle="Prekročená výška" error="Výška požadovanej dotácie prekročila výšku maximálnej možnej dotácie." sqref="I27:L27">
      <formula1>I27&lt;=I19=TRUE</formula1>
    </dataValidation>
    <dataValidation type="custom" operator="lessThanOrEqual" allowBlank="1" showErrorMessage="1" errorTitle="Prekročená výška" error="Výška požadovaného úveru prekročila výšku maximálneho možného úveru." sqref="Q28:S29 E28:N29 O29:P29">
      <formula1>E28&lt;=E24=TRUE</formula1>
    </dataValidation>
    <dataValidation type="custom" operator="lessThanOrEqual" allowBlank="1" showErrorMessage="1" errorTitle="Prekročená výška" error="Výška požadovanej dotácie prekročila výšku maximálnej možnej dotácie." sqref="E27:H27 M27:S27">
      <formula1>E27&lt;=E19=TRUE</formula1>
    </dataValidation>
    <dataValidation type="custom" allowBlank="1" showErrorMessage="1" errorTitle="Prekročená výška" error="Výška požadovaného úveru prekročila výšku maximálneho možného úveru." sqref="O28:P28">
      <formula1>O28&lt;=O24=TRUE</formula1>
    </dataValidation>
  </dataValidations>
  <printOptions horizontalCentered="1"/>
  <pageMargins left="0" right="0" top="0.35433070866141736" bottom="0.35433070866141736" header="0.11811023622047245" footer="0.11811023622047245"/>
  <pageSetup fitToHeight="1" fitToWidth="1" horizontalDpi="600" verticalDpi="600" orientation="landscape" paperSize="9" scale="59" r:id="rId2"/>
  <headerFooter>
    <oddFooter>&amp;LVysvetlivka:      Žiadateľ vypĺňa  polia podfarbené  žltou farbou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Hlaváčová, Viera</cp:lastModifiedBy>
  <cp:lastPrinted>2020-12-17T08:51:28Z</cp:lastPrinted>
  <dcterms:created xsi:type="dcterms:W3CDTF">2017-10-12T13:12:35Z</dcterms:created>
  <dcterms:modified xsi:type="dcterms:W3CDTF">2020-12-17T09:31:28Z</dcterms:modified>
  <cp:category/>
  <cp:version/>
  <cp:contentType/>
  <cp:contentStatus/>
</cp:coreProperties>
</file>