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NB_TV VÝSTAVB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7" i="1" l="1"/>
  <c r="K34" i="1"/>
  <c r="K33" i="1"/>
  <c r="K32" i="1"/>
  <c r="N17" i="1"/>
  <c r="P23" i="1"/>
  <c r="R23" i="1"/>
  <c r="N23" i="1"/>
  <c r="H23" i="1"/>
  <c r="Q29" i="1"/>
  <c r="O29" i="1"/>
  <c r="M29" i="1"/>
  <c r="I29" i="1"/>
  <c r="K38" i="1" l="1"/>
  <c r="G29" i="1"/>
  <c r="E29" i="1"/>
  <c r="K35" i="1" l="1"/>
  <c r="L23" i="1"/>
  <c r="K23" i="1"/>
  <c r="J23" i="1"/>
  <c r="F23" i="1"/>
  <c r="R22" i="1"/>
  <c r="Q24" i="1" s="1"/>
  <c r="P22" i="1"/>
  <c r="O24" i="1" s="1"/>
  <c r="N22" i="1"/>
  <c r="M24" i="1" s="1"/>
  <c r="L22" i="1"/>
  <c r="K22" i="1"/>
  <c r="J22" i="1"/>
  <c r="H22" i="1"/>
  <c r="G24" i="1" s="1"/>
  <c r="F22" i="1"/>
  <c r="E24" i="1" s="1"/>
  <c r="R18" i="1"/>
  <c r="P18" i="1"/>
  <c r="N18" i="1"/>
  <c r="L18" i="1"/>
  <c r="K18" i="1"/>
  <c r="J18" i="1"/>
  <c r="H18" i="1"/>
  <c r="F18" i="1"/>
  <c r="P17" i="1"/>
  <c r="H17" i="1"/>
  <c r="F17" i="1"/>
  <c r="R16" i="1"/>
  <c r="P16" i="1"/>
  <c r="N16" i="1"/>
  <c r="L16" i="1"/>
  <c r="K16" i="1"/>
  <c r="J16" i="1"/>
  <c r="H16" i="1"/>
  <c r="F16" i="1"/>
  <c r="Q19" i="1" l="1"/>
  <c r="I19" i="1"/>
  <c r="I24" i="1"/>
  <c r="G19" i="1"/>
  <c r="E19" i="1"/>
  <c r="O19" i="1"/>
  <c r="M19" i="1"/>
</calcChain>
</file>

<file path=xl/sharedStrings.xml><?xml version="1.0" encoding="utf-8"?>
<sst xmlns="http://schemas.openxmlformats.org/spreadsheetml/2006/main" count="81" uniqueCount="63">
  <si>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</si>
  <si>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</si>
  <si>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</si>
  <si>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</si>
  <si>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</si>
  <si>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</si>
  <si>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</si>
  <si>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</si>
  <si>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</si>
  <si>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</si>
  <si>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</si>
  <si>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</si>
  <si>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</si>
  <si>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</si>
  <si>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</si>
  <si>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</si>
  <si>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</si>
  <si>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</si>
  <si>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</si>
  <si>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</si>
  <si>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Garážové stojisko
v bytovom alebo
polyfunkčnom dome</t>
  </si>
  <si>
    <t>Celkové oprávnené náklady / obstarávacia cena</t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</si>
  <si>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</si>
  <si>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</si>
  <si>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</si>
  <si>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</si>
  <si>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</si>
  <si>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</si>
  <si>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</si>
  <si>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</si>
  <si>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</si>
  <si>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</si>
  <si>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</si>
  <si>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</si>
  <si>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</si>
  <si>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</si>
  <si>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</si>
  <si>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</si>
  <si>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</si>
  <si>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</si>
  <si>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</si>
  <si>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</si>
  <si>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</si>
  <si>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</si>
  <si>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</si>
  <si>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</si>
  <si>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</si>
  <si>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</si>
  <si>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</si>
  <si>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</si>
  <si>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</si>
  <si>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</si>
  <si>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</si>
  <si>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Možný úver podľa podielu z OC</t>
  </si>
  <si>
    <t>Oprávnené náklady/ Obstarávacia cena</t>
  </si>
  <si>
    <t>75 % z OC (1ks)</t>
  </si>
  <si>
    <t>75 % z OC</t>
  </si>
  <si>
    <t>Kontrolný riadok (ON/OC - DOTÁCIA - ÚVER) = Možná výška vlastných zdrojov</t>
  </si>
  <si>
    <t>70 % z ON</t>
  </si>
  <si>
    <t>10 % z ON</t>
  </si>
  <si>
    <t>90 % z OC</t>
  </si>
  <si>
    <t>Kontrola: maximálna výška úveru podľa počtu bytov (12 000 €/ byt)</t>
  </si>
  <si>
    <r>
      <t>Požadovaná výška dotácie a úveru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2"/>
        <color theme="1"/>
        <rFont val="Calibri"/>
        <family val="2"/>
        <charset val="238"/>
        <scheme val="minor"/>
      </rPr>
      <t xml:space="preserve">Výška dotácie + úveru </t>
    </r>
    <r>
      <rPr>
        <sz val="12"/>
        <color theme="1"/>
        <rFont val="Calibri"/>
        <family val="2"/>
        <charset val="238"/>
      </rPr>
      <t>≤</t>
    </r>
    <r>
      <rPr>
        <i/>
        <sz val="12"/>
        <color theme="1"/>
        <rFont val="Calibri"/>
        <family val="2"/>
        <charset val="238"/>
      </rPr>
      <t xml:space="preserve"> oprávnené náklady/obstarávacia cena)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</si>
</sst>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51" xfId="0" applyFont="1" applyBorder="1"/>
    <xf numFmtId="0" fontId="0" fillId="0" borderId="0" xfId="0" applyAlignment="1" applyProtection="1">
      <alignment horizontal="center"/>
    </xf>
    <xf numFmtId="0" fontId="12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164" fontId="0" fillId="9" borderId="40" xfId="0" applyNumberFormat="1" applyFont="1" applyFill="1" applyBorder="1" applyAlignment="1" applyProtection="1">
      <alignment horizontal="center" vertical="center"/>
      <protection locked="0"/>
    </xf>
    <xf numFmtId="164" fontId="0" fillId="9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0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19" fillId="10" borderId="57" xfId="0" applyFont="1" applyFill="1" applyBorder="1" applyAlignment="1">
      <alignment horizontal="center" vertical="center" wrapText="1"/>
    </xf>
    <xf numFmtId="0" fontId="19" fillId="10" borderId="51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55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</xf>
    <xf numFmtId="49" fontId="5" fillId="2" borderId="7" xfId="0" applyNumberFormat="1" applyFont="1" applyFill="1" applyBorder="1" applyAlignment="1" applyProtection="1">
      <alignment horizontal="left" vertical="center" wrapText="1"/>
    </xf>
    <xf numFmtId="49" fontId="5" fillId="2" borderId="33" xfId="0" applyNumberFormat="1" applyFont="1" applyFill="1" applyBorder="1" applyAlignment="1" applyProtection="1">
      <alignment horizontal="left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0" fillId="9" borderId="42" xfId="0" applyFont="1" applyFill="1" applyBorder="1" applyAlignment="1" applyProtection="1">
      <alignment horizontal="left" vertical="center"/>
      <protection locked="0"/>
    </xf>
    <xf numFmtId="0" fontId="0" fillId="9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28" fillId="9" borderId="2" xfId="0" applyFont="1" applyFill="1" applyBorder="1" applyAlignment="1" applyProtection="1">
      <alignment horizontal="center" vertical="center"/>
      <protection locked="0"/>
    </xf>
    <xf numFmtId="0" fontId="28" fillId="9" borderId="3" xfId="0" applyFont="1" applyFill="1" applyBorder="1" applyAlignment="1" applyProtection="1">
      <alignment horizontal="center" vertical="center"/>
      <protection locked="0"/>
    </xf>
    <xf numFmtId="0" fontId="28" fillId="9" borderId="5" xfId="0" applyFont="1" applyFill="1" applyBorder="1" applyAlignment="1" applyProtection="1">
      <alignment horizontal="center" vertical="center"/>
      <protection locked="0"/>
    </xf>
    <xf numFmtId="0" fontId="28" fillId="9" borderId="6" xfId="0" applyFont="1" applyFill="1" applyBorder="1" applyAlignment="1" applyProtection="1">
      <alignment horizontal="center" vertical="center"/>
      <protection locked="0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0" fontId="20" fillId="0" borderId="5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8" borderId="24" xfId="0" applyFont="1" applyFill="1" applyBorder="1" applyAlignment="1" applyProtection="1">
      <alignment horizontal="center" vertical="center" wrapText="1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0" fillId="9" borderId="10" xfId="0" applyFont="1" applyFill="1" applyBorder="1" applyAlignment="1" applyProtection="1">
      <alignment horizontal="left" vertical="center"/>
      <protection locked="0"/>
    </xf>
    <xf numFmtId="0" fontId="0" fillId="9" borderId="7" xfId="0" applyFont="1" applyFill="1" applyBorder="1" applyAlignment="1" applyProtection="1">
      <alignment horizontal="left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0000FF"/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589868</xdr:colOff>
      <xdr:row>0</xdr:row>
      <xdr:rowOff>14288</xdr:rowOff>
    </xdr:from>
    <xdr:to>
      <xdr:col>7</xdr:col>
      <xdr:colOff>344805</xdr:colOff>
      <xdr:row>2</xdr:row>
      <xdr:rowOff>239392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4037918" y="14288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showRowColHeaders="0" tabSelected="1" view="pageLayout" zoomScaleNormal="100" zoomScaleSheetLayoutView="80" workbookViewId="0">
      <selection activeCell="E6" sqref="E6:N6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0" width="14.7109375" style="5" customWidth="1"/>
    <col min="11" max="12" width="12.7109375" style="5" customWidth="1"/>
    <col min="13" max="13" width="10" style="5" customWidth="1"/>
    <col min="14" max="14" width="17.7109375" style="5" customWidth="1"/>
    <col min="15" max="15" width="10" style="5" customWidth="1"/>
    <col min="16" max="16" width="17.7109375" style="5" customWidth="1"/>
    <col min="17" max="17" width="10" style="5" customWidth="1"/>
    <col min="18" max="18" width="2" style="5" customWidth="1"/>
    <col min="19" max="19" width="16.42578125" style="5" customWidth="1"/>
    <col min="20" max="20" width="0.5703125" style="5" customWidth="1"/>
    <col min="21" max="16384" width="9.140625" style="5"/>
  </cols>
  <sheetData>
    <row r="1" spans="2:20" ht="23.1" customHeight="1" thickTop="1" thickBot="1" x14ac:dyDescent="0.3">
      <c r="B1" s="36" t="s">
        <v>33</v>
      </c>
      <c r="C1" s="37"/>
      <c r="D1" s="152"/>
      <c r="E1" s="153"/>
      <c r="Q1" s="9" t="s">
        <v>32</v>
      </c>
      <c r="R1" s="9"/>
      <c r="S1" s="12">
        <v>16</v>
      </c>
    </row>
    <row r="2" spans="2:20" ht="6" customHeight="1" thickTop="1" thickBot="1" x14ac:dyDescent="0.3">
      <c r="B2" s="38"/>
      <c r="C2" s="39"/>
      <c r="D2" s="152"/>
      <c r="E2" s="153"/>
      <c r="H2" s="11"/>
      <c r="P2" s="8"/>
      <c r="S2" s="13"/>
    </row>
    <row r="3" spans="2:20" ht="23.1" customHeight="1" thickTop="1" thickBot="1" x14ac:dyDescent="0.3">
      <c r="B3" s="40"/>
      <c r="C3" s="41"/>
      <c r="D3" s="152"/>
      <c r="E3" s="153"/>
      <c r="Q3" s="9" t="s">
        <v>31</v>
      </c>
      <c r="R3" s="9"/>
      <c r="S3" s="12"/>
    </row>
    <row r="4" spans="2:20" ht="17.25" customHeight="1" thickTop="1" x14ac:dyDescent="0.25">
      <c r="P4" s="8"/>
      <c r="S4" s="10"/>
    </row>
    <row r="5" spans="2:20" ht="28.5" customHeight="1" thickBot="1" x14ac:dyDescent="0.3">
      <c r="B5" s="166" t="s">
        <v>29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2:20" ht="24.95" customHeight="1" x14ac:dyDescent="0.25">
      <c r="B6" s="178" t="s">
        <v>18</v>
      </c>
      <c r="C6" s="179"/>
      <c r="D6" s="179"/>
      <c r="E6" s="48"/>
      <c r="F6" s="49"/>
      <c r="G6" s="49"/>
      <c r="H6" s="49"/>
      <c r="I6" s="49"/>
      <c r="J6" s="49"/>
      <c r="K6" s="49"/>
      <c r="L6" s="49"/>
      <c r="M6" s="49"/>
      <c r="N6" s="49"/>
      <c r="O6" s="50" t="s">
        <v>16</v>
      </c>
      <c r="P6" s="51"/>
      <c r="Q6" s="54"/>
      <c r="R6" s="54"/>
      <c r="S6" s="55"/>
      <c r="T6" s="4"/>
    </row>
    <row r="7" spans="2:20" ht="24.95" customHeight="1" thickBot="1" x14ac:dyDescent="0.3">
      <c r="B7" s="180" t="s">
        <v>17</v>
      </c>
      <c r="C7" s="181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52"/>
      <c r="P7" s="53"/>
      <c r="Q7" s="56"/>
      <c r="R7" s="56"/>
      <c r="S7" s="57"/>
      <c r="T7" s="4"/>
    </row>
    <row r="8" spans="2:20" ht="8.1" customHeight="1" thickBot="1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4"/>
    </row>
    <row r="9" spans="2:20" ht="31.5" customHeight="1" x14ac:dyDescent="0.25">
      <c r="B9" s="127" t="s">
        <v>0</v>
      </c>
      <c r="C9" s="128"/>
      <c r="D9" s="129"/>
      <c r="E9" s="141" t="s">
        <v>10</v>
      </c>
      <c r="F9" s="142"/>
      <c r="G9" s="145" t="s">
        <v>11</v>
      </c>
      <c r="H9" s="142"/>
      <c r="I9" s="145" t="s">
        <v>15</v>
      </c>
      <c r="J9" s="141"/>
      <c r="K9" s="141"/>
      <c r="L9" s="142"/>
      <c r="M9" s="141" t="s">
        <v>13</v>
      </c>
      <c r="N9" s="142"/>
      <c r="O9" s="141" t="s">
        <v>12</v>
      </c>
      <c r="P9" s="142"/>
      <c r="Q9" s="169" t="s">
        <v>20</v>
      </c>
      <c r="R9" s="169"/>
      <c r="S9" s="170"/>
      <c r="T9" s="4"/>
    </row>
    <row r="10" spans="2:20" x14ac:dyDescent="0.25">
      <c r="B10" s="186" t="s">
        <v>1</v>
      </c>
      <c r="C10" s="187"/>
      <c r="D10" s="188"/>
      <c r="E10" s="143"/>
      <c r="F10" s="144"/>
      <c r="G10" s="156"/>
      <c r="H10" s="144"/>
      <c r="I10" s="146" t="s">
        <v>34</v>
      </c>
      <c r="J10" s="147"/>
      <c r="K10" s="3" t="s">
        <v>35</v>
      </c>
      <c r="L10" s="3" t="s">
        <v>36</v>
      </c>
      <c r="M10" s="143"/>
      <c r="N10" s="144"/>
      <c r="O10" s="143"/>
      <c r="P10" s="144"/>
      <c r="Q10" s="171"/>
      <c r="R10" s="171"/>
      <c r="S10" s="172"/>
      <c r="T10" s="4"/>
    </row>
    <row r="11" spans="2:20" ht="24.95" customHeight="1" x14ac:dyDescent="0.25">
      <c r="B11" s="149" t="s">
        <v>51</v>
      </c>
      <c r="C11" s="150"/>
      <c r="D11" s="150"/>
      <c r="E11" s="151"/>
      <c r="F11" s="131"/>
      <c r="G11" s="151"/>
      <c r="H11" s="131"/>
      <c r="I11" s="184" t="s">
        <v>14</v>
      </c>
      <c r="J11" s="185"/>
      <c r="K11" s="6" t="s">
        <v>14</v>
      </c>
      <c r="L11" s="7" t="s">
        <v>14</v>
      </c>
      <c r="M11" s="151"/>
      <c r="N11" s="131"/>
      <c r="O11" s="130"/>
      <c r="P11" s="131"/>
      <c r="Q11" s="132" t="s">
        <v>14</v>
      </c>
      <c r="R11" s="133"/>
      <c r="S11" s="134"/>
      <c r="T11" s="4"/>
    </row>
    <row r="12" spans="2:20" ht="24.95" customHeight="1" x14ac:dyDescent="0.25">
      <c r="B12" s="103" t="s">
        <v>37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130"/>
      <c r="P12" s="131"/>
      <c r="Q12" s="130"/>
      <c r="R12" s="130"/>
      <c r="S12" s="148"/>
      <c r="T12" s="4"/>
    </row>
    <row r="13" spans="2:20" ht="24.95" customHeight="1" thickBot="1" x14ac:dyDescent="0.3">
      <c r="B13" s="121" t="s">
        <v>54</v>
      </c>
      <c r="C13" s="122"/>
      <c r="D13" s="123"/>
      <c r="E13" s="101"/>
      <c r="F13" s="101"/>
      <c r="G13" s="124"/>
      <c r="H13" s="125"/>
      <c r="I13" s="101"/>
      <c r="J13" s="101"/>
      <c r="K13" s="14"/>
      <c r="L13" s="15"/>
      <c r="M13" s="124"/>
      <c r="N13" s="125"/>
      <c r="O13" s="101"/>
      <c r="P13" s="125"/>
      <c r="Q13" s="101"/>
      <c r="R13" s="101"/>
      <c r="S13" s="102"/>
      <c r="T13" s="4"/>
    </row>
    <row r="14" spans="2:20" ht="8.1" customHeight="1" thickBot="1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4"/>
    </row>
    <row r="15" spans="2:20" ht="23.1" customHeight="1" x14ac:dyDescent="0.25">
      <c r="B15" s="161" t="s">
        <v>30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3"/>
      <c r="T15" s="4"/>
    </row>
    <row r="16" spans="2:20" ht="23.1" customHeight="1" x14ac:dyDescent="0.25">
      <c r="B16" s="27" t="s">
        <v>2</v>
      </c>
      <c r="C16" s="150" t="s">
        <v>5</v>
      </c>
      <c r="D16" s="164"/>
      <c r="E16" s="24" t="s">
        <v>38</v>
      </c>
      <c r="F16" s="2">
        <f>125*E11</f>
        <v>0</v>
      </c>
      <c r="G16" s="24" t="s">
        <v>41</v>
      </c>
      <c r="H16" s="2">
        <f>160*G11</f>
        <v>0</v>
      </c>
      <c r="I16" s="137" t="s">
        <v>43</v>
      </c>
      <c r="J16" s="139">
        <f>IF(ISNUMBER(I13),14000,0)</f>
        <v>0</v>
      </c>
      <c r="K16" s="119">
        <f>IF(ISNUMBER(K13),14000,0)</f>
        <v>0</v>
      </c>
      <c r="L16" s="119">
        <f>IF(ISNUMBER(L13),14000,0)</f>
        <v>0</v>
      </c>
      <c r="M16" s="24" t="s">
        <v>44</v>
      </c>
      <c r="N16" s="2">
        <f>80*M11</f>
        <v>0</v>
      </c>
      <c r="O16" s="24" t="s">
        <v>44</v>
      </c>
      <c r="P16" s="2">
        <f>80*O11</f>
        <v>0</v>
      </c>
      <c r="Q16" s="137" t="s">
        <v>47</v>
      </c>
      <c r="R16" s="157">
        <f>600*Q12</f>
        <v>0</v>
      </c>
      <c r="S16" s="158"/>
      <c r="T16" s="4"/>
    </row>
    <row r="17" spans="2:20" ht="23.1" customHeight="1" x14ac:dyDescent="0.25">
      <c r="B17" s="27" t="s">
        <v>3</v>
      </c>
      <c r="C17" s="109" t="s">
        <v>6</v>
      </c>
      <c r="D17" s="110"/>
      <c r="E17" s="22" t="s">
        <v>39</v>
      </c>
      <c r="F17" s="23">
        <f>IF(ISBLANK(E11),0,650*Q6)</f>
        <v>0</v>
      </c>
      <c r="G17" s="22" t="s">
        <v>42</v>
      </c>
      <c r="H17" s="23">
        <f>IF(ISBLANK(G11),0,860*Q6)</f>
        <v>0</v>
      </c>
      <c r="I17" s="138"/>
      <c r="J17" s="140"/>
      <c r="K17" s="120"/>
      <c r="L17" s="120"/>
      <c r="M17" s="22" t="s">
        <v>45</v>
      </c>
      <c r="N17" s="23">
        <f>IF(ISBLANK(M11),0,870*Q6)</f>
        <v>0</v>
      </c>
      <c r="O17" s="22" t="s">
        <v>46</v>
      </c>
      <c r="P17" s="23">
        <f>390*O12</f>
        <v>0</v>
      </c>
      <c r="Q17" s="138"/>
      <c r="R17" s="159"/>
      <c r="S17" s="160"/>
      <c r="T17" s="4"/>
    </row>
    <row r="18" spans="2:20" ht="23.1" customHeight="1" x14ac:dyDescent="0.25">
      <c r="B18" s="27" t="s">
        <v>4</v>
      </c>
      <c r="C18" s="150" t="s">
        <v>52</v>
      </c>
      <c r="D18" s="164"/>
      <c r="E18" s="24" t="s">
        <v>58</v>
      </c>
      <c r="F18" s="2">
        <f>0.7*E13</f>
        <v>0</v>
      </c>
      <c r="G18" s="24" t="s">
        <v>58</v>
      </c>
      <c r="H18" s="2">
        <f>0.7*G13</f>
        <v>0</v>
      </c>
      <c r="I18" s="26" t="s">
        <v>49</v>
      </c>
      <c r="J18" s="1">
        <f>0.7*I13</f>
        <v>0</v>
      </c>
      <c r="K18" s="16">
        <f>0.7*K13</f>
        <v>0</v>
      </c>
      <c r="L18" s="16">
        <f>0.7*L13</f>
        <v>0</v>
      </c>
      <c r="M18" s="24" t="s">
        <v>58</v>
      </c>
      <c r="N18" s="2">
        <f>0.7*M13</f>
        <v>0</v>
      </c>
      <c r="O18" s="24" t="s">
        <v>58</v>
      </c>
      <c r="P18" s="2">
        <f>0.7*O13</f>
        <v>0</v>
      </c>
      <c r="Q18" s="24" t="s">
        <v>59</v>
      </c>
      <c r="R18" s="167">
        <f>0.1*Q13</f>
        <v>0</v>
      </c>
      <c r="S18" s="168"/>
      <c r="T18" s="4"/>
    </row>
    <row r="19" spans="2:20" ht="30" customHeight="1" thickBot="1" x14ac:dyDescent="0.3">
      <c r="B19" s="115" t="s">
        <v>40</v>
      </c>
      <c r="C19" s="116"/>
      <c r="D19" s="117"/>
      <c r="E19" s="135">
        <f>MIN(F16:F18)</f>
        <v>0</v>
      </c>
      <c r="F19" s="136"/>
      <c r="G19" s="135">
        <f>MIN(H16:H18)</f>
        <v>0</v>
      </c>
      <c r="H19" s="136"/>
      <c r="I19" s="95">
        <f>MIN(J16:J18)+MIN(K16:K18)+MIN(L16:L18)</f>
        <v>0</v>
      </c>
      <c r="J19" s="93"/>
      <c r="K19" s="93"/>
      <c r="L19" s="93"/>
      <c r="M19" s="95">
        <f>MIN(N16:N18)</f>
        <v>0</v>
      </c>
      <c r="N19" s="118"/>
      <c r="O19" s="135">
        <f>MIN(P16:P18)</f>
        <v>0</v>
      </c>
      <c r="P19" s="136"/>
      <c r="Q19" s="135">
        <f>MIN(R16:S18)</f>
        <v>0</v>
      </c>
      <c r="R19" s="135"/>
      <c r="S19" s="165"/>
      <c r="T19" s="4"/>
    </row>
    <row r="20" spans="2:20" ht="8.1" customHeight="1" thickBot="1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4"/>
    </row>
    <row r="21" spans="2:20" ht="23.1" customHeight="1" x14ac:dyDescent="0.25">
      <c r="B21" s="106" t="s">
        <v>19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4"/>
    </row>
    <row r="22" spans="2:20" ht="23.1" customHeight="1" x14ac:dyDescent="0.25">
      <c r="B22" s="27" t="s">
        <v>2</v>
      </c>
      <c r="C22" s="109" t="s">
        <v>7</v>
      </c>
      <c r="D22" s="110"/>
      <c r="E22" s="25" t="s">
        <v>39</v>
      </c>
      <c r="F22" s="23">
        <f>650*Q6</f>
        <v>0</v>
      </c>
      <c r="G22" s="25" t="s">
        <v>42</v>
      </c>
      <c r="H22" s="23">
        <f>860*Q6</f>
        <v>0</v>
      </c>
      <c r="I22" s="24" t="s">
        <v>43</v>
      </c>
      <c r="J22" s="17">
        <f>IF(ISNUMBER(I13),14000,0)</f>
        <v>0</v>
      </c>
      <c r="K22" s="18">
        <f>IF(ISNUMBER(K13),14000,0)</f>
        <v>0</v>
      </c>
      <c r="L22" s="18">
        <f>IF(ISNUMBER(L13),14000,0)</f>
        <v>0</v>
      </c>
      <c r="M22" s="25" t="s">
        <v>45</v>
      </c>
      <c r="N22" s="23">
        <f>870*Q6</f>
        <v>0</v>
      </c>
      <c r="O22" s="25" t="s">
        <v>46</v>
      </c>
      <c r="P22" s="23">
        <f>390*O12</f>
        <v>0</v>
      </c>
      <c r="Q22" s="21" t="s">
        <v>50</v>
      </c>
      <c r="R22" s="159">
        <f>6000*Q12</f>
        <v>0</v>
      </c>
      <c r="S22" s="160"/>
      <c r="T22" s="4"/>
    </row>
    <row r="23" spans="2:20" ht="23.1" customHeight="1" x14ac:dyDescent="0.25">
      <c r="B23" s="27" t="s">
        <v>3</v>
      </c>
      <c r="C23" s="109" t="s">
        <v>53</v>
      </c>
      <c r="D23" s="110"/>
      <c r="E23" s="25" t="s">
        <v>56</v>
      </c>
      <c r="F23" s="23">
        <f>0.75*E13</f>
        <v>0</v>
      </c>
      <c r="G23" s="25" t="s">
        <v>56</v>
      </c>
      <c r="H23" s="23">
        <f>0.75*G13</f>
        <v>0</v>
      </c>
      <c r="I23" s="26" t="s">
        <v>55</v>
      </c>
      <c r="J23" s="19">
        <f>0.75*I13</f>
        <v>0</v>
      </c>
      <c r="K23" s="20">
        <f>0.75*K13</f>
        <v>0</v>
      </c>
      <c r="L23" s="20">
        <f>0.75*L13</f>
        <v>0</v>
      </c>
      <c r="M23" s="25" t="s">
        <v>56</v>
      </c>
      <c r="N23" s="23">
        <f>0.75*M13</f>
        <v>0</v>
      </c>
      <c r="O23" s="25" t="s">
        <v>56</v>
      </c>
      <c r="P23" s="23">
        <f>0.75*O13</f>
        <v>0</v>
      </c>
      <c r="Q23" s="24" t="s">
        <v>60</v>
      </c>
      <c r="R23" s="167">
        <f>0.9*Q13</f>
        <v>0</v>
      </c>
      <c r="S23" s="168"/>
      <c r="T23" s="4"/>
    </row>
    <row r="24" spans="2:20" ht="30" customHeight="1" thickBot="1" x14ac:dyDescent="0.3">
      <c r="B24" s="115" t="s">
        <v>48</v>
      </c>
      <c r="C24" s="116"/>
      <c r="D24" s="117"/>
      <c r="E24" s="93">
        <f>MIN(F22:F23)</f>
        <v>0</v>
      </c>
      <c r="F24" s="118"/>
      <c r="G24" s="93">
        <f>MIN(H22:H23)</f>
        <v>0</v>
      </c>
      <c r="H24" s="118"/>
      <c r="I24" s="95">
        <f>MIN(J22:J23)+MIN(K22:K23)+MIN(L22:L23)</f>
        <v>0</v>
      </c>
      <c r="J24" s="93"/>
      <c r="K24" s="93"/>
      <c r="L24" s="93"/>
      <c r="M24" s="95">
        <f>MIN(N22:N23)</f>
        <v>0</v>
      </c>
      <c r="N24" s="118"/>
      <c r="O24" s="93">
        <f>MIN(P22:P23)</f>
        <v>0</v>
      </c>
      <c r="P24" s="118"/>
      <c r="Q24" s="93">
        <f>MIN(R22:S23)</f>
        <v>0</v>
      </c>
      <c r="R24" s="93"/>
      <c r="S24" s="94"/>
      <c r="T24" s="4"/>
    </row>
    <row r="25" spans="2:20" ht="8.1" customHeight="1" thickBot="1" x14ac:dyDescent="0.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4"/>
    </row>
    <row r="26" spans="2:20" ht="23.1" customHeight="1" x14ac:dyDescent="0.25">
      <c r="B26" s="111" t="s">
        <v>62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4"/>
      <c r="T26" s="4"/>
    </row>
    <row r="27" spans="2:20" ht="23.1" customHeight="1" x14ac:dyDescent="0.25">
      <c r="B27" s="154" t="s">
        <v>9</v>
      </c>
      <c r="C27" s="155"/>
      <c r="D27" s="155"/>
      <c r="E27" s="126"/>
      <c r="F27" s="126"/>
      <c r="G27" s="126"/>
      <c r="H27" s="126"/>
      <c r="I27" s="175"/>
      <c r="J27" s="176"/>
      <c r="K27" s="176"/>
      <c r="L27" s="177"/>
      <c r="M27" s="126"/>
      <c r="N27" s="126"/>
      <c r="O27" s="126"/>
      <c r="P27" s="126"/>
      <c r="Q27" s="126"/>
      <c r="R27" s="175"/>
      <c r="S27" s="189"/>
      <c r="T27" s="4"/>
    </row>
    <row r="28" spans="2:20" ht="23.1" customHeight="1" x14ac:dyDescent="0.25">
      <c r="B28" s="173" t="s">
        <v>8</v>
      </c>
      <c r="C28" s="174"/>
      <c r="D28" s="174"/>
      <c r="E28" s="126"/>
      <c r="F28" s="126"/>
      <c r="G28" s="126"/>
      <c r="H28" s="126"/>
      <c r="I28" s="175"/>
      <c r="J28" s="176"/>
      <c r="K28" s="176"/>
      <c r="L28" s="177"/>
      <c r="M28" s="126"/>
      <c r="N28" s="126"/>
      <c r="O28" s="126"/>
      <c r="P28" s="126"/>
      <c r="Q28" s="126"/>
      <c r="R28" s="175"/>
      <c r="S28" s="189"/>
      <c r="T28" s="4"/>
    </row>
    <row r="29" spans="2:20" ht="28.5" customHeight="1" thickBot="1" x14ac:dyDescent="0.3">
      <c r="B29" s="31" t="s">
        <v>57</v>
      </c>
      <c r="C29" s="32"/>
      <c r="D29" s="32"/>
      <c r="E29" s="33">
        <f>E13-E27-E28</f>
        <v>0</v>
      </c>
      <c r="F29" s="33"/>
      <c r="G29" s="33">
        <f>G13-G27-G28</f>
        <v>0</v>
      </c>
      <c r="H29" s="33"/>
      <c r="I29" s="34">
        <f>SUM(I13:L13)-I27-I28</f>
        <v>0</v>
      </c>
      <c r="J29" s="90"/>
      <c r="K29" s="90"/>
      <c r="L29" s="91"/>
      <c r="M29" s="33">
        <f>M13-M27-M28</f>
        <v>0</v>
      </c>
      <c r="N29" s="33"/>
      <c r="O29" s="33">
        <f>O13-O27-O28</f>
        <v>0</v>
      </c>
      <c r="P29" s="33"/>
      <c r="Q29" s="33">
        <f>Q13-Q27-Q28</f>
        <v>0</v>
      </c>
      <c r="R29" s="34"/>
      <c r="S29" s="35"/>
      <c r="T29" s="4"/>
    </row>
    <row r="30" spans="2:20" ht="8.1" customHeight="1" thickBot="1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4"/>
    </row>
    <row r="31" spans="2:20" ht="23.1" customHeight="1" thickBot="1" x14ac:dyDescent="0.3">
      <c r="B31" s="28" t="s">
        <v>28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4"/>
    </row>
    <row r="32" spans="2:20" ht="23.1" customHeight="1" x14ac:dyDescent="0.25">
      <c r="B32" s="96" t="s">
        <v>21</v>
      </c>
      <c r="C32" s="97"/>
      <c r="D32" s="97"/>
      <c r="E32" s="97"/>
      <c r="F32" s="97"/>
      <c r="G32" s="97"/>
      <c r="H32" s="97"/>
      <c r="I32" s="97"/>
      <c r="J32" s="97"/>
      <c r="K32" s="98">
        <f>SUM(E13:S13)</f>
        <v>0</v>
      </c>
      <c r="L32" s="98"/>
      <c r="M32" s="98"/>
      <c r="N32" s="98"/>
      <c r="O32" s="98"/>
      <c r="P32" s="98"/>
      <c r="Q32" s="98"/>
      <c r="R32" s="99"/>
      <c r="S32" s="100"/>
      <c r="T32" s="4"/>
    </row>
    <row r="33" spans="2:20" ht="23.1" customHeight="1" x14ac:dyDescent="0.25">
      <c r="B33" s="58" t="s">
        <v>22</v>
      </c>
      <c r="C33" s="59"/>
      <c r="D33" s="59"/>
      <c r="E33" s="66" t="s">
        <v>23</v>
      </c>
      <c r="F33" s="66"/>
      <c r="G33" s="66"/>
      <c r="H33" s="66"/>
      <c r="I33" s="66"/>
      <c r="J33" s="66"/>
      <c r="K33" s="76">
        <f>SUM(E27:S27)</f>
        <v>0</v>
      </c>
      <c r="L33" s="76"/>
      <c r="M33" s="76"/>
      <c r="N33" s="76"/>
      <c r="O33" s="76"/>
      <c r="P33" s="76"/>
      <c r="Q33" s="76"/>
      <c r="R33" s="77"/>
      <c r="S33" s="78"/>
      <c r="T33" s="4"/>
    </row>
    <row r="34" spans="2:20" ht="23.1" customHeight="1" x14ac:dyDescent="0.25">
      <c r="B34" s="60"/>
      <c r="C34" s="61"/>
      <c r="D34" s="61"/>
      <c r="E34" s="67" t="s">
        <v>26</v>
      </c>
      <c r="F34" s="67"/>
      <c r="G34" s="67"/>
      <c r="H34" s="67"/>
      <c r="I34" s="67"/>
      <c r="J34" s="68"/>
      <c r="K34" s="79">
        <f>ROUNDDOWN(SUM(E27:S27),-1)</f>
        <v>0</v>
      </c>
      <c r="L34" s="79"/>
      <c r="M34" s="79"/>
      <c r="N34" s="79"/>
      <c r="O34" s="79"/>
      <c r="P34" s="79"/>
      <c r="Q34" s="79"/>
      <c r="R34" s="80"/>
      <c r="S34" s="81"/>
      <c r="T34" s="4"/>
    </row>
    <row r="35" spans="2:20" ht="23.1" customHeight="1" x14ac:dyDescent="0.25">
      <c r="B35" s="88" t="s">
        <v>61</v>
      </c>
      <c r="C35" s="89"/>
      <c r="D35" s="89"/>
      <c r="E35" s="89"/>
      <c r="F35" s="89"/>
      <c r="G35" s="89"/>
      <c r="H35" s="89"/>
      <c r="I35" s="89"/>
      <c r="J35" s="89"/>
      <c r="K35" s="82">
        <f>Q6*12000</f>
        <v>0</v>
      </c>
      <c r="L35" s="82"/>
      <c r="M35" s="82"/>
      <c r="N35" s="82"/>
      <c r="O35" s="82"/>
      <c r="P35" s="82"/>
      <c r="Q35" s="82"/>
      <c r="R35" s="83"/>
      <c r="S35" s="84"/>
      <c r="T35" s="4"/>
    </row>
    <row r="36" spans="2:20" ht="23.1" customHeight="1" x14ac:dyDescent="0.25">
      <c r="B36" s="62" t="s">
        <v>25</v>
      </c>
      <c r="C36" s="63"/>
      <c r="D36" s="63"/>
      <c r="E36" s="69" t="s">
        <v>23</v>
      </c>
      <c r="F36" s="69"/>
      <c r="G36" s="69"/>
      <c r="H36" s="69"/>
      <c r="I36" s="69"/>
      <c r="J36" s="70"/>
      <c r="K36" s="85">
        <f>SUM(E28:S28)</f>
        <v>0</v>
      </c>
      <c r="L36" s="85"/>
      <c r="M36" s="85"/>
      <c r="N36" s="85"/>
      <c r="O36" s="85"/>
      <c r="P36" s="85"/>
      <c r="Q36" s="85"/>
      <c r="R36" s="86"/>
      <c r="S36" s="87"/>
      <c r="T36" s="4"/>
    </row>
    <row r="37" spans="2:20" ht="23.1" customHeight="1" x14ac:dyDescent="0.25">
      <c r="B37" s="64"/>
      <c r="C37" s="65"/>
      <c r="D37" s="65"/>
      <c r="E37" s="71" t="s">
        <v>27</v>
      </c>
      <c r="F37" s="71"/>
      <c r="G37" s="71"/>
      <c r="H37" s="71"/>
      <c r="I37" s="71"/>
      <c r="J37" s="72"/>
      <c r="K37" s="73">
        <f>MIN(K36,ROUNDDOWN(SUM(E28:S28),-1))</f>
        <v>0</v>
      </c>
      <c r="L37" s="73"/>
      <c r="M37" s="73"/>
      <c r="N37" s="73"/>
      <c r="O37" s="73"/>
      <c r="P37" s="73"/>
      <c r="Q37" s="73"/>
      <c r="R37" s="74"/>
      <c r="S37" s="75"/>
      <c r="T37" s="4"/>
    </row>
    <row r="38" spans="2:20" ht="26.25" customHeight="1" thickBot="1" x14ac:dyDescent="0.3">
      <c r="B38" s="42" t="s">
        <v>24</v>
      </c>
      <c r="C38" s="43"/>
      <c r="D38" s="43"/>
      <c r="E38" s="43"/>
      <c r="F38" s="43"/>
      <c r="G38" s="43"/>
      <c r="H38" s="43"/>
      <c r="I38" s="43"/>
      <c r="J38" s="44"/>
      <c r="K38" s="45">
        <f>K32-K34-K37</f>
        <v>0</v>
      </c>
      <c r="L38" s="46"/>
      <c r="M38" s="46"/>
      <c r="N38" s="46"/>
      <c r="O38" s="46"/>
      <c r="P38" s="46"/>
      <c r="Q38" s="46"/>
      <c r="R38" s="46"/>
      <c r="S38" s="47"/>
      <c r="T38" s="4"/>
    </row>
    <row r="39" spans="2:20" ht="3" customHeight="1" x14ac:dyDescent="0.25"/>
  </sheetData>
  <sheetProtection algorithmName="SHA-512" hashValue="gUo5ZheRldOgeH6ulcfTrwS8Ke9A0RJYywyARgYbfUNbyeRF1BTd6c/iS7D6zQsizZ+S9NQga2OBuNDOn/qZTw==" saltValue="jufGnRP5TDkxDyDSz+QkkA==" spinCount="100000" sheet="1" selectLockedCells="1"/>
  <dataConsolidate/>
  <mergeCells count="109">
    <mergeCell ref="B28:D28"/>
    <mergeCell ref="E27:F27"/>
    <mergeCell ref="E28:F28"/>
    <mergeCell ref="G27:H27"/>
    <mergeCell ref="G28:H28"/>
    <mergeCell ref="I27:L27"/>
    <mergeCell ref="I28:L28"/>
    <mergeCell ref="B6:D6"/>
    <mergeCell ref="B7:D7"/>
    <mergeCell ref="E7:N7"/>
    <mergeCell ref="B8:S8"/>
    <mergeCell ref="I11:J11"/>
    <mergeCell ref="B10:D10"/>
    <mergeCell ref="E9:F10"/>
    <mergeCell ref="M9:N10"/>
    <mergeCell ref="M11:N11"/>
    <mergeCell ref="B25:S25"/>
    <mergeCell ref="R23:S23"/>
    <mergeCell ref="R22:S22"/>
    <mergeCell ref="Q27:S27"/>
    <mergeCell ref="Q28:S28"/>
    <mergeCell ref="M27:N27"/>
    <mergeCell ref="G11:H11"/>
    <mergeCell ref="O13:P13"/>
    <mergeCell ref="M24:N24"/>
    <mergeCell ref="O24:P24"/>
    <mergeCell ref="I9:L9"/>
    <mergeCell ref="I10:J10"/>
    <mergeCell ref="Q12:S12"/>
    <mergeCell ref="B11:D11"/>
    <mergeCell ref="E11:F11"/>
    <mergeCell ref="D1:E3"/>
    <mergeCell ref="B27:D27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5:S5"/>
    <mergeCell ref="R18:S18"/>
    <mergeCell ref="B19:D19"/>
    <mergeCell ref="Q9:S10"/>
    <mergeCell ref="B9:D9"/>
    <mergeCell ref="O11:P11"/>
    <mergeCell ref="Q11:S11"/>
    <mergeCell ref="E19:F19"/>
    <mergeCell ref="G19:H19"/>
    <mergeCell ref="I16:I17"/>
    <mergeCell ref="J16:J17"/>
    <mergeCell ref="Q16:Q17"/>
    <mergeCell ref="B14:S14"/>
    <mergeCell ref="I13:J13"/>
    <mergeCell ref="M13:N13"/>
    <mergeCell ref="O9:P10"/>
    <mergeCell ref="O12:P12"/>
    <mergeCell ref="Q24:S24"/>
    <mergeCell ref="I24:L24"/>
    <mergeCell ref="B32:J32"/>
    <mergeCell ref="K32:S32"/>
    <mergeCell ref="Q13:S13"/>
    <mergeCell ref="B12:N12"/>
    <mergeCell ref="B20:S20"/>
    <mergeCell ref="B21:S21"/>
    <mergeCell ref="C22:D22"/>
    <mergeCell ref="B26:S26"/>
    <mergeCell ref="C23:D23"/>
    <mergeCell ref="B24:D24"/>
    <mergeCell ref="E24:F24"/>
    <mergeCell ref="G24:H24"/>
    <mergeCell ref="L16:L17"/>
    <mergeCell ref="B13:D13"/>
    <mergeCell ref="E13:F13"/>
    <mergeCell ref="G13:H13"/>
    <mergeCell ref="E29:F29"/>
    <mergeCell ref="G29:H29"/>
    <mergeCell ref="M29:N29"/>
    <mergeCell ref="M28:N28"/>
    <mergeCell ref="O27:P27"/>
    <mergeCell ref="O28:P28"/>
    <mergeCell ref="B31:S31"/>
    <mergeCell ref="B29:D29"/>
    <mergeCell ref="O29:P29"/>
    <mergeCell ref="Q29:S29"/>
    <mergeCell ref="B1:C3"/>
    <mergeCell ref="B38:J38"/>
    <mergeCell ref="K38:S38"/>
    <mergeCell ref="E6:N6"/>
    <mergeCell ref="O6:P7"/>
    <mergeCell ref="Q6:S7"/>
    <mergeCell ref="B33:D34"/>
    <mergeCell ref="B36:D37"/>
    <mergeCell ref="E33:J33"/>
    <mergeCell ref="E34:J34"/>
    <mergeCell ref="E36:J36"/>
    <mergeCell ref="E37:J37"/>
    <mergeCell ref="K37:S37"/>
    <mergeCell ref="K33:S33"/>
    <mergeCell ref="K34:S34"/>
    <mergeCell ref="K35:S35"/>
    <mergeCell ref="K36:S36"/>
    <mergeCell ref="B35:J35"/>
    <mergeCell ref="I29:L29"/>
    <mergeCell ref="B30:S30"/>
  </mergeCells>
  <conditionalFormatting sqref="K38:S38">
    <cfRule type="cellIs" dxfId="0" priority="1" operator="lessThan">
      <formula>$K$28</formula>
    </cfRule>
  </conditionalFormatting>
  <dataValidations disablePrompts="1" count="9">
    <dataValidation type="decimal" operator="lessThanOrEqual" allowBlank="1" showErrorMessage="1" errorTitle="Prekročený náklad" sqref="E29:F29">
      <formula1>E13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AND(I27&lt;=I19,I29&lt;=SUM(I13:L13))=TRUE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AND(I28&lt;=I24,I29&lt;=SUM(I13:L13))=TRUE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S27">
      <formula1>AND(E27&lt;=E19,E29&lt;=E13)=TRUE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S28">
      <formula1>AND(E28&lt;=E24,E29&lt;=E13)=TRUE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PODPORY_PO-TV-VÝSTAVBA-OBEC_Samosprávny-kraj_01_2020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2019-11-13T11:21:41Z</cp:lastPrinted>
  <dcterms:created xsi:type="dcterms:W3CDTF">2017-10-12T13:12:35Z</dcterms:created>
  <dcterms:modified xsi:type="dcterms:W3CDTF">2019-11-13T11:31:14Z</dcterms:modified>
</cp:coreProperties>
</file>