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sykova\Documents\ŠFRB_MANUÁL\MANUÁL 2020\POr_UD-TV-KÚPA\"/>
    </mc:Choice>
  </mc:AlternateContent>
  <bookViews>
    <workbookView xWindow="0" yWindow="0" windowWidth="28800" windowHeight="12300"/>
  </bookViews>
  <sheets>
    <sheet name="tabulka" sheetId="1" r:id="rId1"/>
  </sheets>
  <definedNames>
    <definedName name="_xlnm.Print_Area" localSheetId="0">tabulka!$B$1:$R$38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1" i="1"/>
  <c r="I28" i="1" l="1"/>
  <c r="J22" i="1" l="1"/>
  <c r="K22" i="1"/>
  <c r="L22" i="1"/>
  <c r="J21" i="1"/>
  <c r="P21" i="1" l="1"/>
  <c r="F21" i="1"/>
  <c r="F22" i="1"/>
  <c r="H22" i="1"/>
  <c r="H21" i="1"/>
  <c r="N21" i="1"/>
  <c r="M23" i="1" l="1"/>
  <c r="M28" i="1" s="1"/>
  <c r="K21" i="1"/>
  <c r="L21" i="1"/>
  <c r="N22" i="1"/>
  <c r="P22" i="1"/>
  <c r="O23" i="1" s="1"/>
  <c r="O28" i="1" s="1"/>
  <c r="I23" i="1" l="1"/>
  <c r="G23" i="1"/>
  <c r="G28" i="1" s="1"/>
  <c r="E23" i="1"/>
  <c r="E28" i="1" s="1"/>
  <c r="K33" i="1" l="1"/>
  <c r="K32" i="1"/>
  <c r="Q17" i="1"/>
  <c r="N17" i="1"/>
  <c r="L17" i="1"/>
  <c r="K17" i="1"/>
  <c r="J17" i="1"/>
  <c r="H17" i="1"/>
  <c r="F17" i="1"/>
  <c r="N16" i="1"/>
  <c r="H16" i="1"/>
  <c r="F16" i="1"/>
  <c r="Q15" i="1"/>
  <c r="N15" i="1"/>
  <c r="L15" i="1"/>
  <c r="K15" i="1"/>
  <c r="J15" i="1"/>
  <c r="H15" i="1"/>
  <c r="G18" i="1" s="1"/>
  <c r="F15" i="1"/>
  <c r="E18" i="1" s="1"/>
  <c r="O18" i="1" l="1"/>
  <c r="I18" i="1"/>
  <c r="M18" i="1"/>
</calcChain>
</file>

<file path=xl/sharedStrings.xml><?xml version="1.0" encoding="utf-8"?>
<sst xmlns="http://schemas.openxmlformats.org/spreadsheetml/2006/main" count="71" uniqueCount="62">
  <si>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</si>
  <si>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</si>
  <si>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</si>
  <si>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</si>
  <si>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</si>
  <si>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</si>
  <si>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</si>
  <si>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</si>
  <si>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</si>
  <si>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</si>
  <si>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</si>
  <si>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</si>
  <si>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</si>
  <si>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</si>
  <si>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600€/byt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</si>
  <si>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</si>
  <si>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</si>
  <si>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</si>
  <si>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</si>
  <si>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</si>
  <si>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</si>
  <si>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charset val="238"/>
        <scheme val="minor"/>
      </rPr>
      <t>Maximálna možná výška dotácie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(nanižšia z hodnôt A/B/C)</t>
    </r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</si>
  <si>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</si>
  <si>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</si>
  <si>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</si>
  <si>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</si>
  <si>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</si>
  <si>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</si>
  <si>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</si>
  <si>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</si>
  <si>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</si>
  <si>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</si>
  <si>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</si>
  <si>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</si>
  <si>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</si>
  <si>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</si>
  <si>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</si>
  <si>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(EPŽ)     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  </t>
    </r>
    <r>
      <rPr>
        <b/>
        <sz val="12"/>
        <color theme="1"/>
        <rFont val="Times New Roman"/>
        <family val="1"/>
        <charset val="238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</si>
  <si>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  <charset val="238"/>
      </rPr>
      <t xml:space="preserve"> </t>
    </r>
  </si>
  <si>
    <t>Pomôcka pre určenie výšky úveru zo Štátneho fondu rozvoja bývania na obstaranie technickej vybavenosti</t>
  </si>
  <si>
    <t>Požadovaná výška úveru</t>
  </si>
  <si>
    <r>
      <rPr>
        <i/>
        <sz val="10"/>
        <color rgb="FF000000"/>
        <rFont val="Calibri"/>
        <family val="2"/>
        <charset val="238"/>
        <scheme val="minor"/>
      </rPr>
      <t>Tlačivo platí pre rok</t>
    </r>
    <r>
      <rPr>
        <i/>
        <sz val="9"/>
        <color rgb="FF000000"/>
        <rFont val="Calibri"/>
        <family val="2"/>
        <charset val="238"/>
        <scheme val="minor"/>
      </rPr>
      <t xml:space="preserve">     </t>
    </r>
    <r>
      <rPr>
        <b/>
        <sz val="16"/>
        <color rgb="FF000000"/>
        <rFont val="Calibri"/>
        <family val="2"/>
        <charset val="238"/>
        <scheme val="minor"/>
      </rPr>
      <t>2020</t>
    </r>
  </si>
  <si>
    <t>1 ČOV</t>
  </si>
  <si>
    <t>2 ČOV</t>
  </si>
  <si>
    <t>3 ČOV</t>
  </si>
  <si>
    <r>
      <rPr>
        <b/>
        <sz val="11"/>
        <rFont val="Calibri"/>
        <family val="2"/>
        <charset val="238"/>
        <scheme val="minor"/>
      </rPr>
      <t>Maximálna možná výška úveru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(najnižšia z hodnôt A/B)</t>
    </r>
  </si>
  <si>
    <t>14 000 €/ks</t>
  </si>
  <si>
    <t xml:space="preserve">Počet ubytovacích buniek, ku ktorým patria odstavné plochy </t>
  </si>
  <si>
    <t>---------------------------------------------------------------------------------------------------------------------------------------------------------------------------------------</t>
  </si>
  <si>
    <t xml:space="preserve">Počet ubytovacích buniek </t>
  </si>
  <si>
    <t>Možný úver podľa počtu ubyt. buniek</t>
  </si>
  <si>
    <t>650 €/ubyt.b.</t>
  </si>
  <si>
    <t>860 €/ubyt.b.</t>
  </si>
  <si>
    <t>870 €/ubyt.b.</t>
  </si>
  <si>
    <t>390 €/ubyt.b.</t>
  </si>
  <si>
    <t>Kontrola: maximálna výška úveru podľa počtu ubytovacích buniek (12 000 €/ubytovacia bunka)</t>
  </si>
  <si>
    <t>Obstarávacia cena</t>
  </si>
  <si>
    <t>- po zaokrúhlení na celé desiatky eur nadol, resp. podľa počtu ubytovacích buniek</t>
  </si>
  <si>
    <t>Celková obstarávacia cena</t>
  </si>
  <si>
    <t>Možný úver podľa podielu z OC</t>
  </si>
  <si>
    <t>75 % z OC</t>
  </si>
  <si>
    <t>Kontrolný riadok (OC - ÚVER) = Možná výška vlastných zdrojov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</si>
</sst>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i/>
      <sz val="9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164" fontId="0" fillId="0" borderId="21" xfId="0" applyNumberFormat="1" applyFill="1" applyBorder="1" applyAlignment="1" applyProtection="1">
      <alignment horizontal="center" vertical="center"/>
    </xf>
    <xf numFmtId="164" fontId="9" fillId="0" borderId="21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164" fontId="0" fillId="0" borderId="2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0" fillId="6" borderId="28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1" fillId="0" borderId="0" xfId="0" applyFont="1" applyAlignment="1">
      <alignment horizontal="right"/>
    </xf>
    <xf numFmtId="0" fontId="14" fillId="0" borderId="50" xfId="0" applyFont="1" applyBorder="1"/>
    <xf numFmtId="0" fontId="0" fillId="0" borderId="0" xfId="0" applyAlignment="1" applyProtection="1">
      <alignment horizontal="center"/>
    </xf>
    <xf numFmtId="0" fontId="20" fillId="0" borderId="53" xfId="0" applyFont="1" applyFill="1" applyBorder="1" applyAlignment="1">
      <alignment vertical="center" wrapText="1"/>
    </xf>
    <xf numFmtId="0" fontId="14" fillId="0" borderId="50" xfId="0" applyFont="1" applyBorder="1" applyAlignment="1">
      <alignment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vertical="center"/>
    </xf>
    <xf numFmtId="0" fontId="0" fillId="0" borderId="52" xfId="0" applyBorder="1" applyProtection="1"/>
    <xf numFmtId="0" fontId="0" fillId="0" borderId="22" xfId="0" applyBorder="1" applyProtection="1"/>
    <xf numFmtId="164" fontId="0" fillId="0" borderId="18" xfId="0" applyNumberFormat="1" applyBorder="1" applyAlignment="1" applyProtection="1">
      <alignment horizontal="center" vertical="center"/>
    </xf>
    <xf numFmtId="164" fontId="0" fillId="7" borderId="39" xfId="0" applyNumberFormat="1" applyFont="1" applyFill="1" applyBorder="1" applyAlignment="1" applyProtection="1">
      <alignment horizontal="center" vertical="center"/>
      <protection locked="0"/>
    </xf>
    <xf numFmtId="164" fontId="0" fillId="7" borderId="5" xfId="0" applyNumberFormat="1" applyFont="1" applyFill="1" applyBorder="1" applyAlignment="1" applyProtection="1">
      <alignment horizontal="center" vertical="center"/>
      <protection locked="0"/>
    </xf>
    <xf numFmtId="0" fontId="12" fillId="7" borderId="51" xfId="0" applyFont="1" applyFill="1" applyBorder="1" applyAlignment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0" fillId="7" borderId="10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horizontal="left" vertical="center"/>
      <protection locked="0"/>
    </xf>
    <xf numFmtId="0" fontId="0" fillId="7" borderId="32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22" xfId="0" quotePrefix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19" fillId="8" borderId="56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0" fontId="19" fillId="8" borderId="53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54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164" fontId="0" fillId="7" borderId="5" xfId="0" applyNumberFormat="1" applyFill="1" applyBorder="1" applyAlignment="1" applyProtection="1">
      <alignment horizontal="center" vertical="center"/>
      <protection locked="0"/>
    </xf>
    <xf numFmtId="164" fontId="0" fillId="7" borderId="6" xfId="0" applyNumberForma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0" fillId="6" borderId="25" xfId="0" applyFont="1" applyFill="1" applyBorder="1" applyAlignment="1" applyProtection="1">
      <alignment horizontal="left" vertical="center"/>
    </xf>
    <xf numFmtId="0" fontId="0" fillId="6" borderId="26" xfId="0" applyFont="1" applyFill="1" applyBorder="1" applyAlignment="1" applyProtection="1">
      <alignment horizontal="left" vertical="center"/>
    </xf>
    <xf numFmtId="0" fontId="0" fillId="6" borderId="8" xfId="0" applyFont="1" applyFill="1" applyBorder="1" applyAlignment="1" applyProtection="1">
      <alignment horizontal="left" vertical="center"/>
    </xf>
    <xf numFmtId="0" fontId="0" fillId="6" borderId="7" xfId="0" applyFont="1" applyFill="1" applyBorder="1" applyAlignment="1" applyProtection="1">
      <alignment horizontal="left" vertical="center"/>
    </xf>
    <xf numFmtId="164" fontId="0" fillId="0" borderId="31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9" fillId="0" borderId="27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0" fillId="6" borderId="23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7" borderId="41" xfId="0" applyFont="1" applyFill="1" applyBorder="1" applyAlignment="1" applyProtection="1">
      <alignment horizontal="left" vertical="center"/>
      <protection locked="0"/>
    </xf>
    <xf numFmtId="0" fontId="0" fillId="7" borderId="26" xfId="0" applyFont="1" applyFill="1" applyBorder="1" applyAlignment="1" applyProtection="1">
      <alignment horizontal="left" vertical="center"/>
      <protection locked="0"/>
    </xf>
    <xf numFmtId="0" fontId="0" fillId="7" borderId="57" xfId="0" applyFont="1" applyFill="1" applyBorder="1" applyAlignment="1" applyProtection="1">
      <alignment horizontal="left" vertical="center"/>
      <protection locked="0"/>
    </xf>
    <xf numFmtId="164" fontId="0" fillId="7" borderId="17" xfId="0" applyNumberFormat="1" applyFill="1" applyBorder="1" applyAlignment="1" applyProtection="1">
      <alignment horizontal="center" vertical="center"/>
      <protection locked="0"/>
    </xf>
    <xf numFmtId="164" fontId="0" fillId="7" borderId="16" xfId="0" applyNumberForma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Border="1" applyAlignment="1" applyProtection="1">
      <alignment horizontal="left" vertical="center" wrapText="1"/>
    </xf>
    <xf numFmtId="49" fontId="22" fillId="0" borderId="7" xfId="0" applyNumberFormat="1" applyFont="1" applyBorder="1" applyAlignment="1" applyProtection="1">
      <alignment horizontal="left" vertical="center" wrapText="1"/>
    </xf>
    <xf numFmtId="49" fontId="22" fillId="0" borderId="32" xfId="0" applyNumberFormat="1" applyFont="1" applyBorder="1" applyAlignment="1" applyProtection="1">
      <alignment horizontal="left" vertical="center" wrapText="1"/>
    </xf>
    <xf numFmtId="164" fontId="22" fillId="0" borderId="10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49" fontId="4" fillId="5" borderId="46" xfId="0" applyNumberFormat="1" applyFont="1" applyFill="1" applyBorder="1" applyAlignment="1" applyProtection="1">
      <alignment horizontal="left" vertical="center" wrapText="1"/>
    </xf>
    <xf numFmtId="49" fontId="4" fillId="5" borderId="0" xfId="0" applyNumberFormat="1" applyFont="1" applyFill="1" applyBorder="1" applyAlignment="1" applyProtection="1">
      <alignment horizontal="left" vertical="center" wrapText="1"/>
    </xf>
    <xf numFmtId="49" fontId="4" fillId="5" borderId="11" xfId="0" applyNumberFormat="1" applyFont="1" applyFill="1" applyBorder="1" applyAlignment="1" applyProtection="1">
      <alignment horizontal="left" vertical="center" wrapText="1"/>
    </xf>
    <xf numFmtId="49" fontId="4" fillId="5" borderId="12" xfId="0" applyNumberFormat="1" applyFont="1" applyFill="1" applyBorder="1" applyAlignment="1" applyProtection="1">
      <alignment horizontal="left" vertical="center" wrapText="1"/>
    </xf>
    <xf numFmtId="49" fontId="4" fillId="4" borderId="47" xfId="0" applyNumberFormat="1" applyFont="1" applyFill="1" applyBorder="1" applyAlignment="1" applyProtection="1">
      <alignment horizontal="left" vertical="center" wrapText="1"/>
    </xf>
    <xf numFmtId="49" fontId="4" fillId="4" borderId="45" xfId="0" applyNumberFormat="1" applyFont="1" applyFill="1" applyBorder="1" applyAlignment="1" applyProtection="1">
      <alignment horizontal="left" vertical="center" wrapText="1"/>
    </xf>
    <xf numFmtId="49" fontId="4" fillId="4" borderId="11" xfId="0" applyNumberFormat="1" applyFont="1" applyFill="1" applyBorder="1" applyAlignment="1" applyProtection="1">
      <alignment horizontal="left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0" fillId="5" borderId="0" xfId="0" applyNumberFormat="1" applyFont="1" applyFill="1" applyBorder="1" applyAlignment="1" applyProtection="1">
      <alignment horizontal="left" vertical="center" wrapText="1"/>
    </xf>
    <xf numFmtId="49" fontId="1" fillId="5" borderId="12" xfId="0" applyNumberFormat="1" applyFont="1" applyFill="1" applyBorder="1" applyAlignment="1" applyProtection="1">
      <alignment horizontal="left" vertical="center" wrapText="1"/>
    </xf>
    <xf numFmtId="49" fontId="1" fillId="5" borderId="15" xfId="0" applyNumberFormat="1" applyFont="1" applyFill="1" applyBorder="1" applyAlignment="1" applyProtection="1">
      <alignment horizontal="left" vertical="center" wrapText="1"/>
    </xf>
    <xf numFmtId="49" fontId="0" fillId="4" borderId="45" xfId="0" applyNumberFormat="1" applyFont="1" applyFill="1" applyBorder="1" applyAlignment="1" applyProtection="1">
      <alignment horizontal="left" vertical="center" wrapText="1"/>
    </xf>
    <xf numFmtId="49" fontId="0" fillId="4" borderId="27" xfId="0" applyNumberFormat="1" applyFont="1" applyFill="1" applyBorder="1" applyAlignment="1" applyProtection="1">
      <alignment horizontal="left" vertical="center" wrapText="1"/>
    </xf>
    <xf numFmtId="49" fontId="1" fillId="4" borderId="12" xfId="0" applyNumberFormat="1" applyFont="1" applyFill="1" applyBorder="1" applyAlignment="1" applyProtection="1">
      <alignment horizontal="left" vertical="center" wrapText="1"/>
    </xf>
    <xf numFmtId="49" fontId="1" fillId="4" borderId="15" xfId="0" applyNumberFormat="1" applyFont="1" applyFill="1" applyBorder="1" applyAlignment="1" applyProtection="1">
      <alignment horizontal="left" vertical="center" wrapText="1"/>
    </xf>
    <xf numFmtId="164" fontId="4" fillId="4" borderId="28" xfId="0" applyNumberFormat="1" applyFont="1" applyFill="1" applyBorder="1" applyAlignment="1" applyProtection="1">
      <alignment horizontal="center" vertical="center" wrapText="1"/>
    </xf>
    <xf numFmtId="164" fontId="4" fillId="4" borderId="22" xfId="0" applyNumberFormat="1" applyFont="1" applyFill="1" applyBorder="1" applyAlignment="1" applyProtection="1">
      <alignment horizontal="center" vertical="center" wrapText="1"/>
    </xf>
    <xf numFmtId="164" fontId="4" fillId="4" borderId="37" xfId="0" applyNumberFormat="1" applyFont="1" applyFill="1" applyBorder="1" applyAlignment="1" applyProtection="1">
      <alignment horizontal="center" vertical="center" wrapText="1"/>
    </xf>
    <xf numFmtId="164" fontId="0" fillId="5" borderId="28" xfId="0" applyNumberFormat="1" applyFont="1" applyFill="1" applyBorder="1" applyAlignment="1" applyProtection="1">
      <alignment horizontal="center" vertical="center" wrapText="1"/>
    </xf>
    <xf numFmtId="164" fontId="0" fillId="5" borderId="22" xfId="0" applyNumberFormat="1" applyFont="1" applyFill="1" applyBorder="1" applyAlignment="1" applyProtection="1">
      <alignment horizontal="center" vertical="center" wrapText="1"/>
    </xf>
    <xf numFmtId="164" fontId="0" fillId="5" borderId="37" xfId="0" applyNumberFormat="1" applyFont="1" applyFill="1" applyBorder="1" applyAlignment="1" applyProtection="1">
      <alignment horizontal="center" vertical="center" wrapText="1"/>
    </xf>
    <xf numFmtId="164" fontId="4" fillId="5" borderId="28" xfId="0" applyNumberFormat="1" applyFont="1" applyFill="1" applyBorder="1" applyAlignment="1" applyProtection="1">
      <alignment horizontal="center" vertical="center" wrapText="1"/>
    </xf>
    <xf numFmtId="164" fontId="4" fillId="5" borderId="22" xfId="0" applyNumberFormat="1" applyFont="1" applyFill="1" applyBorder="1" applyAlignment="1" applyProtection="1">
      <alignment horizontal="center" vertical="center" wrapText="1"/>
    </xf>
    <xf numFmtId="164" fontId="4" fillId="5" borderId="37" xfId="0" applyNumberFormat="1" applyFont="1" applyFill="1" applyBorder="1" applyAlignment="1" applyProtection="1">
      <alignment horizontal="center" vertical="center" wrapText="1"/>
    </xf>
    <xf numFmtId="164" fontId="0" fillId="2" borderId="28" xfId="0" applyNumberFormat="1" applyFont="1" applyFill="1" applyBorder="1" applyAlignment="1" applyProtection="1">
      <alignment horizontal="center" vertical="center" wrapText="1"/>
    </xf>
    <xf numFmtId="164" fontId="0" fillId="2" borderId="22" xfId="0" applyNumberFormat="1" applyFont="1" applyFill="1" applyBorder="1" applyAlignment="1" applyProtection="1">
      <alignment horizontal="center" vertical="center" wrapText="1"/>
    </xf>
    <xf numFmtId="164" fontId="0" fillId="2" borderId="37" xfId="0" applyNumberFormat="1" applyFont="1" applyFill="1" applyBorder="1" applyAlignment="1" applyProtection="1">
      <alignment horizontal="center" vertical="center" wrapText="1"/>
    </xf>
    <xf numFmtId="164" fontId="0" fillId="4" borderId="28" xfId="0" applyNumberFormat="1" applyFont="1" applyFill="1" applyBorder="1" applyAlignment="1" applyProtection="1">
      <alignment horizontal="center" vertical="center" wrapText="1"/>
    </xf>
    <xf numFmtId="164" fontId="0" fillId="4" borderId="22" xfId="0" applyNumberFormat="1" applyFont="1" applyFill="1" applyBorder="1" applyAlignment="1" applyProtection="1">
      <alignment horizontal="center" vertical="center" wrapText="1"/>
    </xf>
    <xf numFmtId="164" fontId="0" fillId="4" borderId="37" xfId="0" applyNumberFormat="1" applyFont="1" applyFill="1" applyBorder="1" applyAlignment="1" applyProtection="1">
      <alignment horizontal="center" vertical="center" wrapText="1"/>
    </xf>
    <xf numFmtId="49" fontId="0" fillId="2" borderId="46" xfId="0" applyNumberFormat="1" applyFont="1" applyFill="1" applyBorder="1" applyAlignment="1" applyProtection="1">
      <alignment horizontal="left" vertical="center" wrapText="1"/>
    </xf>
    <xf numFmtId="49" fontId="0" fillId="2" borderId="0" xfId="0" applyNumberFormat="1" applyFont="1" applyFill="1" applyBorder="1" applyAlignment="1" applyProtection="1">
      <alignment horizontal="left" vertical="center" wrapText="1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Fill="1" applyBorder="1" applyAlignment="1" applyProtection="1">
      <alignment horizontal="center" vertical="center"/>
    </xf>
    <xf numFmtId="164" fontId="0" fillId="0" borderId="32" xfId="0" applyNumberFormat="1" applyFont="1" applyFill="1" applyBorder="1" applyAlignment="1" applyProtection="1">
      <alignment horizontal="center" vertical="center"/>
    </xf>
    <xf numFmtId="164" fontId="0" fillId="0" borderId="39" xfId="0" applyNumberFormat="1" applyFont="1" applyFill="1" applyBorder="1" applyAlignment="1" applyProtection="1">
      <alignment horizontal="center" vertical="center"/>
    </xf>
    <xf numFmtId="164" fontId="0" fillId="0" borderId="40" xfId="0" applyNumberFormat="1" applyFont="1" applyFill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49" fontId="1" fillId="0" borderId="48" xfId="0" applyNumberFormat="1" applyFont="1" applyBorder="1" applyAlignment="1" applyProtection="1">
      <alignment horizontal="left" vertical="center" wrapText="1"/>
    </xf>
    <xf numFmtId="49" fontId="1" fillId="0" borderId="30" xfId="0" applyNumberFormat="1" applyFont="1" applyBorder="1" applyAlignment="1" applyProtection="1">
      <alignment horizontal="left" vertical="center" wrapText="1"/>
    </xf>
    <xf numFmtId="164" fontId="0" fillId="0" borderId="30" xfId="0" applyNumberFormat="1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 wrapText="1"/>
    </xf>
    <xf numFmtId="164" fontId="0" fillId="0" borderId="49" xfId="0" applyNumberFormat="1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164" fontId="5" fillId="0" borderId="16" xfId="0" applyNumberFormat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14" xfId="0" applyFont="1" applyFill="1" applyBorder="1" applyAlignment="1" applyProtection="1">
      <alignment horizontal="left" vertical="center"/>
    </xf>
    <xf numFmtId="0" fontId="1" fillId="6" borderId="23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top" wrapText="1"/>
    </xf>
    <xf numFmtId="0" fontId="0" fillId="6" borderId="21" xfId="0" applyFont="1" applyFill="1" applyBorder="1" applyAlignment="1" applyProtection="1">
      <alignment horizontal="center" vertical="top" wrapText="1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left" vertical="center"/>
    </xf>
    <xf numFmtId="0" fontId="0" fillId="6" borderId="12" xfId="0" applyFill="1" applyBorder="1" applyAlignment="1" applyProtection="1">
      <alignment horizontal="left" vertical="center"/>
    </xf>
    <xf numFmtId="0" fontId="0" fillId="6" borderId="15" xfId="0" applyFill="1" applyBorder="1" applyAlignment="1" applyProtection="1">
      <alignment horizontal="left" vertical="center"/>
    </xf>
    <xf numFmtId="0" fontId="1" fillId="6" borderId="24" xfId="0" applyFont="1" applyFill="1" applyBorder="1" applyAlignment="1" applyProtection="1">
      <alignment horizontal="center" vertical="center" wrapText="1"/>
    </xf>
    <xf numFmtId="164" fontId="5" fillId="0" borderId="32" xfId="0" applyNumberFormat="1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64" fontId="1" fillId="7" borderId="28" xfId="0" applyNumberFormat="1" applyFont="1" applyFill="1" applyBorder="1" applyAlignment="1" applyProtection="1">
      <alignment horizontal="center" vertical="center"/>
      <protection locked="0"/>
    </xf>
    <xf numFmtId="164" fontId="1" fillId="7" borderId="22" xfId="0" applyNumberFormat="1" applyFont="1" applyFill="1" applyBorder="1" applyAlignment="1" applyProtection="1">
      <alignment horizontal="center" vertical="center"/>
      <protection locked="0"/>
    </xf>
    <xf numFmtId="164" fontId="1" fillId="7" borderId="37" xfId="0" applyNumberFormat="1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164" fontId="1" fillId="7" borderId="19" xfId="0" applyNumberFormat="1" applyFont="1" applyFill="1" applyBorder="1" applyAlignment="1" applyProtection="1">
      <alignment horizontal="center" vertical="center"/>
      <protection locked="0"/>
    </xf>
    <xf numFmtId="164" fontId="1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1">
    <dxf>
      <font>
        <b/>
        <i val="0"/>
        <color rgb="FFFF0000"/>
      </font>
      <numFmt numFmtId="164" formatCode="#,##0.00\ &quot;EUR&quot;"/>
    </dxf>
  </dxfs>
  <tableStyles count="0" defaultTableStyle="TableStyleMedium2" defaultPivotStyle="PivotStyleLight16"/>
  <colors>
    <mruColors>
      <color rgb="FFFFFF66"/>
      <color rgb="FFFFFF99"/>
      <color rgb="FFCCFFFF"/>
      <color rgb="FFFFCCCC"/>
      <color rgb="FFFFCCFF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0</xdr:row>
      <xdr:rowOff>0</xdr:rowOff>
    </xdr:from>
    <xdr:to>
      <xdr:col>5</xdr:col>
      <xdr:colOff>212136</xdr:colOff>
      <xdr:row>2</xdr:row>
      <xdr:rowOff>225104</xdr:rowOff>
    </xdr:to>
    <xdr:pic>
      <xdr:nvPicPr>
        <xdr:cNvPr id="3" name="Obrázo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00"/>
        <a:stretch/>
      </xdr:blipFill>
      <xdr:spPr>
        <a:xfrm>
          <a:off x="1924049" y="0"/>
          <a:ext cx="1736137" cy="587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view="pageLayout" zoomScaleNormal="100" workbookViewId="0">
      <selection activeCell="E27" sqref="E27:F27"/>
    </sheetView>
  </sheetViews>
  <sheetFormatPr defaultRowHeight="15" x14ac:dyDescent="0.25"/>
  <cols>
    <col min="1" max="1" width="0.5703125" style="10" customWidth="1"/>
    <col min="2" max="2" width="3.42578125" style="10" customWidth="1"/>
    <col min="3" max="3" width="22.42578125" style="10" customWidth="1"/>
    <col min="4" max="4" width="11.7109375" style="10" customWidth="1"/>
    <col min="5" max="5" width="10" style="10" customWidth="1"/>
    <col min="6" max="6" width="17.7109375" style="10" customWidth="1"/>
    <col min="7" max="7" width="10" style="10" customWidth="1"/>
    <col min="8" max="8" width="17.7109375" style="10" customWidth="1"/>
    <col min="9" max="9" width="10" style="10" customWidth="1"/>
    <col min="10" max="10" width="14.7109375" style="10" customWidth="1"/>
    <col min="11" max="12" width="12.7109375" style="10" customWidth="1"/>
    <col min="13" max="13" width="10" style="10" customWidth="1"/>
    <col min="14" max="14" width="17.7109375" style="10" customWidth="1"/>
    <col min="15" max="15" width="10" style="10" customWidth="1"/>
    <col min="16" max="16" width="2" style="10" customWidth="1"/>
    <col min="17" max="17" width="16.42578125" style="10" customWidth="1"/>
    <col min="18" max="18" width="0.5703125" style="10" customWidth="1"/>
    <col min="19" max="16384" width="9.140625" style="10"/>
  </cols>
  <sheetData>
    <row r="1" spans="2:18" ht="23.1" customHeight="1" thickTop="1" thickBot="1" x14ac:dyDescent="0.3">
      <c r="B1" s="38" t="s">
        <v>41</v>
      </c>
      <c r="C1" s="39"/>
      <c r="D1" s="14"/>
      <c r="O1" s="11" t="s">
        <v>38</v>
      </c>
      <c r="P1" s="11"/>
      <c r="Q1" s="23">
        <v>16</v>
      </c>
    </row>
    <row r="2" spans="2:18" ht="6" customHeight="1" thickTop="1" thickBot="1" x14ac:dyDescent="0.3">
      <c r="B2" s="40"/>
      <c r="C2" s="41"/>
      <c r="D2" s="14"/>
      <c r="H2" s="13"/>
      <c r="Q2" s="15"/>
    </row>
    <row r="3" spans="2:18" ht="23.1" customHeight="1" thickTop="1" thickBot="1" x14ac:dyDescent="0.3">
      <c r="B3" s="42"/>
      <c r="C3" s="43"/>
      <c r="D3" s="14"/>
      <c r="O3" s="11" t="s">
        <v>37</v>
      </c>
      <c r="P3" s="11"/>
      <c r="Q3" s="25"/>
    </row>
    <row r="4" spans="2:18" ht="6" customHeight="1" thickTop="1" x14ac:dyDescent="0.25">
      <c r="Q4" s="12"/>
    </row>
    <row r="5" spans="2:18" ht="28.5" customHeight="1" thickBot="1" x14ac:dyDescent="0.3">
      <c r="B5" s="46" t="s">
        <v>39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9"/>
    </row>
    <row r="6" spans="2:18" ht="24.95" customHeight="1" x14ac:dyDescent="0.25">
      <c r="B6" s="58" t="s">
        <v>25</v>
      </c>
      <c r="C6" s="59"/>
      <c r="D6" s="59"/>
      <c r="E6" s="73"/>
      <c r="F6" s="74"/>
      <c r="G6" s="74"/>
      <c r="H6" s="74"/>
      <c r="I6" s="74"/>
      <c r="J6" s="74"/>
      <c r="K6" s="74"/>
      <c r="L6" s="75"/>
      <c r="M6" s="69" t="s">
        <v>49</v>
      </c>
      <c r="N6" s="70"/>
      <c r="O6" s="84"/>
      <c r="P6" s="84"/>
      <c r="Q6" s="85"/>
      <c r="R6" s="9"/>
    </row>
    <row r="7" spans="2:18" ht="24.95" customHeight="1" thickBot="1" x14ac:dyDescent="0.3">
      <c r="B7" s="60" t="s">
        <v>24</v>
      </c>
      <c r="C7" s="61"/>
      <c r="D7" s="61"/>
      <c r="E7" s="30"/>
      <c r="F7" s="31"/>
      <c r="G7" s="31"/>
      <c r="H7" s="31"/>
      <c r="I7" s="31"/>
      <c r="J7" s="31"/>
      <c r="K7" s="31"/>
      <c r="L7" s="32"/>
      <c r="M7" s="71"/>
      <c r="N7" s="72"/>
      <c r="O7" s="86"/>
      <c r="P7" s="86"/>
      <c r="Q7" s="87"/>
      <c r="R7" s="9"/>
    </row>
    <row r="8" spans="2:18" ht="8.1" customHeight="1" thickBot="1" x14ac:dyDescent="0.3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9"/>
    </row>
    <row r="9" spans="2:18" ht="31.5" customHeight="1" x14ac:dyDescent="0.25">
      <c r="B9" s="156" t="s">
        <v>0</v>
      </c>
      <c r="C9" s="157"/>
      <c r="D9" s="158"/>
      <c r="E9" s="54" t="s">
        <v>17</v>
      </c>
      <c r="F9" s="55"/>
      <c r="G9" s="159" t="s">
        <v>18</v>
      </c>
      <c r="H9" s="55"/>
      <c r="I9" s="159" t="s">
        <v>23</v>
      </c>
      <c r="J9" s="54"/>
      <c r="K9" s="54"/>
      <c r="L9" s="55"/>
      <c r="M9" s="54" t="s">
        <v>20</v>
      </c>
      <c r="N9" s="55"/>
      <c r="O9" s="152" t="s">
        <v>19</v>
      </c>
      <c r="P9" s="152"/>
      <c r="Q9" s="153"/>
      <c r="R9" s="9"/>
    </row>
    <row r="10" spans="2:18" x14ac:dyDescent="0.25">
      <c r="B10" s="164" t="s">
        <v>1</v>
      </c>
      <c r="C10" s="165"/>
      <c r="D10" s="166"/>
      <c r="E10" s="56"/>
      <c r="F10" s="57"/>
      <c r="G10" s="167"/>
      <c r="H10" s="57"/>
      <c r="I10" s="160" t="s">
        <v>42</v>
      </c>
      <c r="J10" s="161"/>
      <c r="K10" s="8" t="s">
        <v>43</v>
      </c>
      <c r="L10" s="8" t="s">
        <v>44</v>
      </c>
      <c r="M10" s="56"/>
      <c r="N10" s="57"/>
      <c r="O10" s="154"/>
      <c r="P10" s="154"/>
      <c r="Q10" s="155"/>
      <c r="R10" s="9"/>
    </row>
    <row r="11" spans="2:18" ht="30" customHeight="1" x14ac:dyDescent="0.25">
      <c r="B11" s="33" t="s">
        <v>47</v>
      </c>
      <c r="C11" s="34"/>
      <c r="D11" s="34"/>
      <c r="E11" s="35" t="s">
        <v>48</v>
      </c>
      <c r="F11" s="36"/>
      <c r="G11" s="36"/>
      <c r="H11" s="36"/>
      <c r="I11" s="36"/>
      <c r="J11" s="36"/>
      <c r="K11" s="36"/>
      <c r="L11" s="36"/>
      <c r="M11" s="36"/>
      <c r="N11" s="37"/>
      <c r="O11" s="162"/>
      <c r="P11" s="162"/>
      <c r="Q11" s="163"/>
      <c r="R11" s="9"/>
    </row>
    <row r="12" spans="2:18" ht="24.95" customHeight="1" thickBot="1" x14ac:dyDescent="0.3">
      <c r="B12" s="66" t="s">
        <v>56</v>
      </c>
      <c r="C12" s="67"/>
      <c r="D12" s="68"/>
      <c r="E12" s="44"/>
      <c r="F12" s="44"/>
      <c r="G12" s="76"/>
      <c r="H12" s="77"/>
      <c r="I12" s="44"/>
      <c r="J12" s="44"/>
      <c r="K12" s="21"/>
      <c r="L12" s="22"/>
      <c r="M12" s="76"/>
      <c r="N12" s="77"/>
      <c r="O12" s="44"/>
      <c r="P12" s="44"/>
      <c r="Q12" s="45"/>
      <c r="R12" s="9"/>
    </row>
    <row r="13" spans="2:18" ht="6.75" customHeight="1" thickBot="1" x14ac:dyDescent="0.3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9">
        <v>2000</v>
      </c>
    </row>
    <row r="14" spans="2:18" ht="0.75" hidden="1" customHeight="1" thickBot="1" x14ac:dyDescent="0.3">
      <c r="B14" s="169" t="s">
        <v>36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1"/>
      <c r="Q14" s="172"/>
      <c r="R14" s="9"/>
    </row>
    <row r="15" spans="2:18" ht="22.5" hidden="1" customHeight="1" thickBot="1" x14ac:dyDescent="0.3">
      <c r="B15" s="3" t="s">
        <v>2</v>
      </c>
      <c r="C15" s="135" t="s">
        <v>5</v>
      </c>
      <c r="D15" s="136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45" t="s">
        <v>22</v>
      </c>
      <c r="J15" s="147">
        <f>IF(ISNUMBER(I12),14000,0)</f>
        <v>0</v>
      </c>
      <c r="K15" s="64">
        <f>IF(ISNUMBER(K12),14000,0)</f>
        <v>0</v>
      </c>
      <c r="L15" s="64">
        <f>IF(ISNUMBER(L12),14000,0)</f>
        <v>0</v>
      </c>
      <c r="M15" s="4" t="s">
        <v>12</v>
      </c>
      <c r="N15" s="5" t="e">
        <f>42*#REF!</f>
        <v>#REF!</v>
      </c>
      <c r="O15" s="149" t="s">
        <v>14</v>
      </c>
      <c r="P15" s="18"/>
      <c r="Q15" s="62">
        <f>600*O11</f>
        <v>0</v>
      </c>
      <c r="R15" s="9"/>
    </row>
    <row r="16" spans="2:18" ht="22.5" hidden="1" customHeight="1" thickBot="1" x14ac:dyDescent="0.3">
      <c r="B16" s="6" t="s">
        <v>3</v>
      </c>
      <c r="C16" s="52" t="s">
        <v>6</v>
      </c>
      <c r="D16" s="53"/>
      <c r="E16" s="7" t="s">
        <v>8</v>
      </c>
      <c r="F16" s="16">
        <f>IF(ISBLANK(#REF!),0,596*O6)</f>
        <v>0</v>
      </c>
      <c r="G16" s="7" t="s">
        <v>10</v>
      </c>
      <c r="H16" s="16">
        <f>IF(ISBLANK(#REF!),0,785*O6)</f>
        <v>0</v>
      </c>
      <c r="I16" s="146"/>
      <c r="J16" s="148"/>
      <c r="K16" s="65"/>
      <c r="L16" s="65"/>
      <c r="M16" s="7" t="s">
        <v>13</v>
      </c>
      <c r="N16" s="16">
        <f>IF(ISBLANK(#REF!),0,796*O6)</f>
        <v>0</v>
      </c>
      <c r="O16" s="149"/>
      <c r="P16" s="17"/>
      <c r="Q16" s="63"/>
      <c r="R16" s="9"/>
    </row>
    <row r="17" spans="2:18" ht="22.5" hidden="1" customHeight="1" thickBot="1" x14ac:dyDescent="0.3">
      <c r="B17" s="3" t="s">
        <v>4</v>
      </c>
      <c r="C17" s="135" t="s">
        <v>27</v>
      </c>
      <c r="D17" s="136"/>
      <c r="E17" s="4" t="s">
        <v>28</v>
      </c>
      <c r="F17" s="5">
        <f>0.7*E12</f>
        <v>0</v>
      </c>
      <c r="G17" s="4" t="s">
        <v>28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28</v>
      </c>
      <c r="N17" s="5">
        <f>0.7*M12</f>
        <v>0</v>
      </c>
      <c r="O17" s="4" t="s">
        <v>29</v>
      </c>
      <c r="P17" s="19"/>
      <c r="Q17" s="20">
        <f>0.1*O12</f>
        <v>0</v>
      </c>
      <c r="R17" s="9"/>
    </row>
    <row r="18" spans="2:18" ht="30" hidden="1" customHeight="1" thickBot="1" x14ac:dyDescent="0.3">
      <c r="B18" s="141" t="s">
        <v>21</v>
      </c>
      <c r="C18" s="142"/>
      <c r="D18" s="143"/>
      <c r="E18" s="137" t="e">
        <f>MIN(F15:F17)</f>
        <v>#REF!</v>
      </c>
      <c r="F18" s="144"/>
      <c r="G18" s="137" t="e">
        <f>MIN(H15:H17)</f>
        <v>#REF!</v>
      </c>
      <c r="H18" s="144"/>
      <c r="I18" s="139">
        <f>MIN(J15:J17)+MIN(K15:K17)+MIN(L15:L17)</f>
        <v>0</v>
      </c>
      <c r="J18" s="140"/>
      <c r="K18" s="140"/>
      <c r="L18" s="140"/>
      <c r="M18" s="139" t="e">
        <f>MIN(N15:N17)</f>
        <v>#REF!</v>
      </c>
      <c r="N18" s="168"/>
      <c r="O18" s="137">
        <f>MIN(Q15:Q17)</f>
        <v>0</v>
      </c>
      <c r="P18" s="137"/>
      <c r="Q18" s="138"/>
      <c r="R18" s="9"/>
    </row>
    <row r="19" spans="2:18" ht="7.5" hidden="1" customHeight="1" thickBot="1" x14ac:dyDescent="0.3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9"/>
    </row>
    <row r="20" spans="2:18" ht="23.1" customHeight="1" x14ac:dyDescent="0.25">
      <c r="B20" s="48" t="s">
        <v>26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9"/>
    </row>
    <row r="21" spans="2:18" ht="23.1" customHeight="1" x14ac:dyDescent="0.25">
      <c r="B21" s="6" t="s">
        <v>2</v>
      </c>
      <c r="C21" s="52" t="s">
        <v>50</v>
      </c>
      <c r="D21" s="53"/>
      <c r="E21" s="28" t="s">
        <v>51</v>
      </c>
      <c r="F21" s="16">
        <f>650*O6</f>
        <v>0</v>
      </c>
      <c r="G21" s="28" t="s">
        <v>52</v>
      </c>
      <c r="H21" s="16">
        <f>860*O6</f>
        <v>0</v>
      </c>
      <c r="I21" s="29" t="s">
        <v>46</v>
      </c>
      <c r="J21" s="26">
        <f>IF(ISNUMBER(I12),14000,0)</f>
        <v>0</v>
      </c>
      <c r="K21" s="27">
        <f>IF(ISNUMBER(K12),14000,0)</f>
        <v>0</v>
      </c>
      <c r="L21" s="27">
        <f>IF(ISNUMBER(L12),14000,0)</f>
        <v>0</v>
      </c>
      <c r="M21" s="28" t="s">
        <v>53</v>
      </c>
      <c r="N21" s="16">
        <f>870*O6</f>
        <v>0</v>
      </c>
      <c r="O21" s="28" t="s">
        <v>54</v>
      </c>
      <c r="P21" s="150">
        <f>390*O11</f>
        <v>0</v>
      </c>
      <c r="Q21" s="151"/>
      <c r="R21" s="9"/>
    </row>
    <row r="22" spans="2:18" ht="23.1" customHeight="1" x14ac:dyDescent="0.25">
      <c r="B22" s="6" t="s">
        <v>3</v>
      </c>
      <c r="C22" s="52" t="s">
        <v>59</v>
      </c>
      <c r="D22" s="53"/>
      <c r="E22" s="28" t="s">
        <v>60</v>
      </c>
      <c r="F22" s="16">
        <f>0.75*E12</f>
        <v>0</v>
      </c>
      <c r="G22" s="28" t="s">
        <v>60</v>
      </c>
      <c r="H22" s="16">
        <f>0.75*G12</f>
        <v>0</v>
      </c>
      <c r="I22" s="28" t="s">
        <v>60</v>
      </c>
      <c r="J22" s="24">
        <f>0.75*I12</f>
        <v>0</v>
      </c>
      <c r="K22" s="24">
        <f>0.75*K12</f>
        <v>0</v>
      </c>
      <c r="L22" s="24">
        <f>0.75*L12</f>
        <v>0</v>
      </c>
      <c r="M22" s="28" t="s">
        <v>60</v>
      </c>
      <c r="N22" s="16">
        <f>0.75*M12</f>
        <v>0</v>
      </c>
      <c r="O22" s="28" t="s">
        <v>60</v>
      </c>
      <c r="P22" s="150">
        <f>0.75*O12</f>
        <v>0</v>
      </c>
      <c r="Q22" s="151"/>
      <c r="R22" s="9"/>
    </row>
    <row r="23" spans="2:18" ht="30" customHeight="1" thickBot="1" x14ac:dyDescent="0.3">
      <c r="B23" s="141" t="s">
        <v>45</v>
      </c>
      <c r="C23" s="142"/>
      <c r="D23" s="143"/>
      <c r="E23" s="140">
        <f>MIN(F21:F22)</f>
        <v>0</v>
      </c>
      <c r="F23" s="168"/>
      <c r="G23" s="140">
        <f>MIN(H21:H22)</f>
        <v>0</v>
      </c>
      <c r="H23" s="168"/>
      <c r="I23" s="139">
        <f>MIN(J21:J22)+MIN(K21:K22)+MIN(L21:L22)</f>
        <v>0</v>
      </c>
      <c r="J23" s="140"/>
      <c r="K23" s="140"/>
      <c r="L23" s="140"/>
      <c r="M23" s="139">
        <f>MIN(N21:N22)</f>
        <v>0</v>
      </c>
      <c r="N23" s="168"/>
      <c r="O23" s="140">
        <f>MIN(P21:Q22)</f>
        <v>0</v>
      </c>
      <c r="P23" s="137"/>
      <c r="Q23" s="138"/>
      <c r="R23" s="9"/>
    </row>
    <row r="24" spans="2:18" ht="8.1" customHeight="1" thickBot="1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9"/>
    </row>
    <row r="25" spans="2:18" ht="23.1" customHeight="1" x14ac:dyDescent="0.25">
      <c r="B25" s="182" t="s">
        <v>40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85"/>
      <c r="R25" s="9"/>
    </row>
    <row r="26" spans="2:18" ht="22.5" hidden="1" customHeight="1" x14ac:dyDescent="0.25">
      <c r="B26" s="176" t="s">
        <v>16</v>
      </c>
      <c r="C26" s="177"/>
      <c r="D26" s="177"/>
      <c r="E26" s="173"/>
      <c r="F26" s="173"/>
      <c r="G26" s="173"/>
      <c r="H26" s="173"/>
      <c r="I26" s="174"/>
      <c r="J26" s="180"/>
      <c r="K26" s="180"/>
      <c r="L26" s="181"/>
      <c r="M26" s="173"/>
      <c r="N26" s="173"/>
      <c r="O26" s="173"/>
      <c r="P26" s="174"/>
      <c r="Q26" s="175"/>
      <c r="R26" s="9"/>
    </row>
    <row r="27" spans="2:18" ht="23.1" customHeight="1" x14ac:dyDescent="0.25">
      <c r="B27" s="178" t="s">
        <v>15</v>
      </c>
      <c r="C27" s="179"/>
      <c r="D27" s="179"/>
      <c r="E27" s="173"/>
      <c r="F27" s="173"/>
      <c r="G27" s="173"/>
      <c r="H27" s="173"/>
      <c r="I27" s="174"/>
      <c r="J27" s="180"/>
      <c r="K27" s="180"/>
      <c r="L27" s="181"/>
      <c r="M27" s="173"/>
      <c r="N27" s="173"/>
      <c r="O27" s="173"/>
      <c r="P27" s="174"/>
      <c r="Q27" s="175"/>
      <c r="R27" s="9"/>
    </row>
    <row r="28" spans="2:18" ht="27.75" customHeight="1" thickBot="1" x14ac:dyDescent="0.3">
      <c r="B28" s="128" t="s">
        <v>61</v>
      </c>
      <c r="C28" s="129"/>
      <c r="D28" s="129"/>
      <c r="E28" s="123">
        <f>E12-E23</f>
        <v>0</v>
      </c>
      <c r="F28" s="123"/>
      <c r="G28" s="123">
        <f>G12-G23</f>
        <v>0</v>
      </c>
      <c r="H28" s="123"/>
      <c r="I28" s="120">
        <f>SUM(I12,K12,L12)-I27</f>
        <v>0</v>
      </c>
      <c r="J28" s="121"/>
      <c r="K28" s="121"/>
      <c r="L28" s="122"/>
      <c r="M28" s="123">
        <f>M12-M23</f>
        <v>0</v>
      </c>
      <c r="N28" s="123"/>
      <c r="O28" s="123">
        <f>O12-O23</f>
        <v>0</v>
      </c>
      <c r="P28" s="120"/>
      <c r="Q28" s="124"/>
      <c r="R28" s="9"/>
    </row>
    <row r="29" spans="2:18" ht="8.1" customHeight="1" thickBot="1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9"/>
    </row>
    <row r="30" spans="2:18" ht="23.1" customHeight="1" thickBot="1" x14ac:dyDescent="0.3">
      <c r="B30" s="125" t="s">
        <v>35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9"/>
    </row>
    <row r="31" spans="2:18" ht="23.1" customHeight="1" x14ac:dyDescent="0.25">
      <c r="B31" s="130" t="s">
        <v>58</v>
      </c>
      <c r="C31" s="131"/>
      <c r="D31" s="131"/>
      <c r="E31" s="131"/>
      <c r="F31" s="131"/>
      <c r="G31" s="131"/>
      <c r="H31" s="131"/>
      <c r="I31" s="131"/>
      <c r="J31" s="131"/>
      <c r="K31" s="132">
        <f>SUM(E12:Q12)</f>
        <v>0</v>
      </c>
      <c r="L31" s="132"/>
      <c r="M31" s="132"/>
      <c r="N31" s="132"/>
      <c r="O31" s="132"/>
      <c r="P31" s="133"/>
      <c r="Q31" s="134"/>
      <c r="R31" s="9"/>
    </row>
    <row r="32" spans="2:18" ht="1.5" hidden="1" customHeight="1" x14ac:dyDescent="0.25">
      <c r="B32" s="88" t="s">
        <v>30</v>
      </c>
      <c r="C32" s="89"/>
      <c r="D32" s="89"/>
      <c r="E32" s="96" t="s">
        <v>31</v>
      </c>
      <c r="F32" s="96"/>
      <c r="G32" s="96"/>
      <c r="H32" s="96"/>
      <c r="I32" s="96"/>
      <c r="J32" s="96"/>
      <c r="K32" s="106">
        <f>SUM(E26:Q26)</f>
        <v>0</v>
      </c>
      <c r="L32" s="106"/>
      <c r="M32" s="106"/>
      <c r="N32" s="106"/>
      <c r="O32" s="106"/>
      <c r="P32" s="107"/>
      <c r="Q32" s="108"/>
      <c r="R32" s="9"/>
    </row>
    <row r="33" spans="2:18" ht="22.5" hidden="1" customHeight="1" x14ac:dyDescent="0.25">
      <c r="B33" s="90"/>
      <c r="C33" s="91"/>
      <c r="D33" s="91"/>
      <c r="E33" s="97" t="s">
        <v>34</v>
      </c>
      <c r="F33" s="97"/>
      <c r="G33" s="97"/>
      <c r="H33" s="97"/>
      <c r="I33" s="97"/>
      <c r="J33" s="98"/>
      <c r="K33" s="109">
        <f>ROUNDDOWN(SUM(E26:Q26),-1)</f>
        <v>0</v>
      </c>
      <c r="L33" s="109"/>
      <c r="M33" s="109"/>
      <c r="N33" s="109"/>
      <c r="O33" s="109"/>
      <c r="P33" s="110"/>
      <c r="Q33" s="111"/>
      <c r="R33" s="9"/>
    </row>
    <row r="34" spans="2:18" ht="23.1" customHeight="1" x14ac:dyDescent="0.25">
      <c r="B34" s="118" t="s">
        <v>55</v>
      </c>
      <c r="C34" s="119"/>
      <c r="D34" s="119"/>
      <c r="E34" s="119"/>
      <c r="F34" s="119"/>
      <c r="G34" s="119"/>
      <c r="H34" s="119"/>
      <c r="I34" s="119"/>
      <c r="J34" s="119"/>
      <c r="K34" s="112">
        <f>O6*12000</f>
        <v>0</v>
      </c>
      <c r="L34" s="112"/>
      <c r="M34" s="112"/>
      <c r="N34" s="112"/>
      <c r="O34" s="112"/>
      <c r="P34" s="113"/>
      <c r="Q34" s="114"/>
      <c r="R34" s="9"/>
    </row>
    <row r="35" spans="2:18" ht="23.1" customHeight="1" x14ac:dyDescent="0.25">
      <c r="B35" s="92" t="s">
        <v>33</v>
      </c>
      <c r="C35" s="93"/>
      <c r="D35" s="93"/>
      <c r="E35" s="99" t="s">
        <v>31</v>
      </c>
      <c r="F35" s="99"/>
      <c r="G35" s="99"/>
      <c r="H35" s="99"/>
      <c r="I35" s="99"/>
      <c r="J35" s="100"/>
      <c r="K35" s="115">
        <f>SUM(E27:Q27)</f>
        <v>0</v>
      </c>
      <c r="L35" s="115"/>
      <c r="M35" s="115"/>
      <c r="N35" s="115"/>
      <c r="O35" s="115"/>
      <c r="P35" s="116"/>
      <c r="Q35" s="117"/>
      <c r="R35" s="9"/>
    </row>
    <row r="36" spans="2:18" ht="23.1" customHeight="1" x14ac:dyDescent="0.25">
      <c r="B36" s="94"/>
      <c r="C36" s="95"/>
      <c r="D36" s="95"/>
      <c r="E36" s="101" t="s">
        <v>57</v>
      </c>
      <c r="F36" s="101"/>
      <c r="G36" s="101"/>
      <c r="H36" s="101"/>
      <c r="I36" s="101"/>
      <c r="J36" s="102"/>
      <c r="K36" s="103">
        <f>MIN(K34,ROUNDDOWN(SUM(E27:Q27),-1))</f>
        <v>0</v>
      </c>
      <c r="L36" s="103"/>
      <c r="M36" s="103"/>
      <c r="N36" s="103"/>
      <c r="O36" s="103"/>
      <c r="P36" s="104"/>
      <c r="Q36" s="105"/>
      <c r="R36" s="9"/>
    </row>
    <row r="37" spans="2:18" ht="23.1" customHeight="1" thickBot="1" x14ac:dyDescent="0.3">
      <c r="B37" s="78" t="s">
        <v>32</v>
      </c>
      <c r="C37" s="79"/>
      <c r="D37" s="79"/>
      <c r="E37" s="79"/>
      <c r="F37" s="79"/>
      <c r="G37" s="79"/>
      <c r="H37" s="79"/>
      <c r="I37" s="79"/>
      <c r="J37" s="80"/>
      <c r="K37" s="81">
        <f>K31-K36</f>
        <v>0</v>
      </c>
      <c r="L37" s="82"/>
      <c r="M37" s="82"/>
      <c r="N37" s="82"/>
      <c r="O37" s="82"/>
      <c r="P37" s="82"/>
      <c r="Q37" s="83"/>
      <c r="R37" s="9"/>
    </row>
    <row r="38" spans="2:18" ht="3" customHeight="1" x14ac:dyDescent="0.25"/>
  </sheetData>
  <sheetProtection algorithmName="SHA-512" hashValue="fLQ5pYUz344TYD2ZU72syGW5GPw3M4acXqnoYcY1iCsVABN8VuYPlcs3Ahbn78nyfrjMDag/BWR7o2gClV7dsg==" saltValue="WwVePW1vJYbj4LStdE2F+Q==" spinCount="100000" sheet="1" selectLockedCells="1"/>
  <dataConsolidate/>
  <mergeCells count="93">
    <mergeCell ref="B23:D23"/>
    <mergeCell ref="E23:F23"/>
    <mergeCell ref="G23:H23"/>
    <mergeCell ref="B24:Q24"/>
    <mergeCell ref="O26:Q26"/>
    <mergeCell ref="B25:Q25"/>
    <mergeCell ref="M23:N23"/>
    <mergeCell ref="O23:Q23"/>
    <mergeCell ref="I23:L23"/>
    <mergeCell ref="O27:Q27"/>
    <mergeCell ref="M26:N26"/>
    <mergeCell ref="M27:N27"/>
    <mergeCell ref="B26:D26"/>
    <mergeCell ref="B27:D27"/>
    <mergeCell ref="E26:F26"/>
    <mergeCell ref="E27:F27"/>
    <mergeCell ref="G26:H26"/>
    <mergeCell ref="G27:H27"/>
    <mergeCell ref="I26:L26"/>
    <mergeCell ref="I27:L27"/>
    <mergeCell ref="C22:D22"/>
    <mergeCell ref="P21:Q21"/>
    <mergeCell ref="P22:Q22"/>
    <mergeCell ref="O9:Q10"/>
    <mergeCell ref="B9:D9"/>
    <mergeCell ref="I9:L9"/>
    <mergeCell ref="I10:J10"/>
    <mergeCell ref="O11:Q11"/>
    <mergeCell ref="B10:D10"/>
    <mergeCell ref="E9:F10"/>
    <mergeCell ref="G9:H10"/>
    <mergeCell ref="B13:Q13"/>
    <mergeCell ref="M18:N18"/>
    <mergeCell ref="B14:Q14"/>
    <mergeCell ref="C15:D15"/>
    <mergeCell ref="C16:D16"/>
    <mergeCell ref="C17:D17"/>
    <mergeCell ref="O18:Q18"/>
    <mergeCell ref="I18:L18"/>
    <mergeCell ref="K15:K16"/>
    <mergeCell ref="B18:D18"/>
    <mergeCell ref="E18:F18"/>
    <mergeCell ref="G18:H18"/>
    <mergeCell ref="I15:I16"/>
    <mergeCell ref="J15:J16"/>
    <mergeCell ref="O15:O16"/>
    <mergeCell ref="B29:Q29"/>
    <mergeCell ref="O28:Q28"/>
    <mergeCell ref="B30:Q30"/>
    <mergeCell ref="B28:D28"/>
    <mergeCell ref="B31:J31"/>
    <mergeCell ref="K31:Q31"/>
    <mergeCell ref="E28:F28"/>
    <mergeCell ref="G28:H28"/>
    <mergeCell ref="M28:N28"/>
    <mergeCell ref="B37:J37"/>
    <mergeCell ref="K37:Q37"/>
    <mergeCell ref="O6:Q7"/>
    <mergeCell ref="B32:D33"/>
    <mergeCell ref="B35:D36"/>
    <mergeCell ref="E32:J32"/>
    <mergeCell ref="E33:J33"/>
    <mergeCell ref="E35:J35"/>
    <mergeCell ref="E36:J36"/>
    <mergeCell ref="K36:Q36"/>
    <mergeCell ref="K32:Q32"/>
    <mergeCell ref="K33:Q33"/>
    <mergeCell ref="K34:Q34"/>
    <mergeCell ref="K35:Q35"/>
    <mergeCell ref="B34:J34"/>
    <mergeCell ref="I28:L28"/>
    <mergeCell ref="B19:Q19"/>
    <mergeCell ref="B20:Q20"/>
    <mergeCell ref="C21:D21"/>
    <mergeCell ref="M9:N10"/>
    <mergeCell ref="B6:D6"/>
    <mergeCell ref="B7:D7"/>
    <mergeCell ref="B8:Q8"/>
    <mergeCell ref="Q15:Q16"/>
    <mergeCell ref="L15:L16"/>
    <mergeCell ref="B12:D12"/>
    <mergeCell ref="E12:F12"/>
    <mergeCell ref="M6:N7"/>
    <mergeCell ref="E6:L6"/>
    <mergeCell ref="G12:H12"/>
    <mergeCell ref="I12:J12"/>
    <mergeCell ref="M12:N12"/>
    <mergeCell ref="E7:L7"/>
    <mergeCell ref="B11:D11"/>
    <mergeCell ref="E11:N11"/>
    <mergeCell ref="B1:C3"/>
    <mergeCell ref="O12:Q12"/>
    <mergeCell ref="B5:Q5"/>
  </mergeCells>
  <conditionalFormatting sqref="K37:Q37">
    <cfRule type="cellIs" dxfId="0" priority="1" operator="lessThan">
      <formula>$K$27</formula>
    </cfRule>
  </conditionalFormatting>
  <dataValidations count="11"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8:H28 M28:N28">
      <formula1>AND(E27&lt;=E23,E28+E27&lt;=E12)=TRUE</formula1>
    </dataValidation>
    <dataValidation type="whole" operator="lessThanOrEqual" allowBlank="1" showErrorMessage="1" errorTitle="Prekročený počet" error="Počet odstavných plôch je väčší ako počet ubytovacích buniek. " sqref="O11:Q11">
      <formula1>O6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6:H26 M26:Q26">
      <formula1>AND(E26&lt;=E18,E28&lt;=E12)=TRUE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M27:Q27 G27:H27">
      <formula1>AND(G27&lt;=G23,G28&lt;=G12)=TRUE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6:K26">
      <formula1>AND(I26&lt;=I18,I28&lt;=SUM(I12:L12))=TRUE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L26">
      <formula1>AND(L26&lt;=L18,L28&lt;=SUM(L12:N12))=TRUE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7:K27">
      <formula1>AND(I27&lt;=I23,I28&lt;=SUM(I12:L12))=TRUE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L27">
      <formula1>AND(L27&lt;=L23,L28&lt;=SUM(L12:N12))=TRUE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7:F27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I28:L28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O28:Q28">
      <formula1>AND(M27&lt;=M23,M28+M27&lt;=M12)=TRUE</formula1>
    </dataValidation>
  </dataValidations>
  <printOptions horizontalCentered="1"/>
  <pageMargins left="0" right="0" top="0.74803149606299213" bottom="0.35433070866141736" header="0.31496062992125984" footer="0.11811023622047245"/>
  <pageSetup paperSize="9" scale="70" orientation="landscape" r:id="rId1"/>
  <headerFooter>
    <oddFooter xml:space="preserve">&amp;LŠFRB_ŽIADOSŤ O POSKYTNUTIE PODPORY_POr-UD-TV-kúpa_01_2020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</vt:lpstr>
      <vt:lpstr>tabulka!Oblasť_tlače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Vosyková Marta</cp:lastModifiedBy>
  <cp:lastPrinted>2019-11-29T09:21:25Z</cp:lastPrinted>
  <dcterms:created xsi:type="dcterms:W3CDTF">2017-10-12T13:12:35Z</dcterms:created>
  <dcterms:modified xsi:type="dcterms:W3CDTF">2019-11-29T09:24:43Z</dcterms:modified>
</cp:coreProperties>
</file>