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925" windowHeight="10050" activeTab="0"/>
  </bookViews>
  <sheets>
    <sheet name="tabulka" sheetId="1" r:id="rId1"/>
  </sheets>
  <definedNames>
    <definedName name="_xlnm.Print_Area" localSheetId="0">'tabulka'!$B$1:$T$42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<sst xmlns="http://schemas.openxmlformats.org/spreadsheetml/2006/main" count="90" uniqueCount="67">
  <si>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</si>
  <si>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</si>
  <si>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</si>
  <si>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</si>
  <si>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</si>
  <si>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</si>
  <si>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</si>
  <si>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</si>
  <si>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</si>
  <si>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</si>
  <si>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</si>
  <si>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</si>
  <si>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</si>
  <si>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</si>
  <si>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</si>
  <si>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</si>
  <si>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r>
      <t>Možný úver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</si>
  <si>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Možný úver podľa počtu bytov</t>
  </si>
  <si>
    <t>75% z 1ks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</si>
  <si>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</si>
  <si>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</si>
  <si>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</si>
  <si>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</si>
  <si>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</si>
  <si>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</si>
  <si>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</si>
  <si>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</si>
  <si>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</si>
  <si>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---</t>
  </si>
  <si>
    <t>Spolu (pomocný výpočet)</t>
  </si>
  <si>
    <r>
      <t xml:space="preserve">Počet bytových jednotiek, ku ktorým patria odstavné plochy a garážové stojiská </t>
    </r>
    <r>
      <rPr>
        <b/>
        <i/>
        <sz val="11"/>
        <color theme="1"/>
        <rFont val="Calibri"/>
        <family val="2"/>
        <scheme val="minor"/>
      </rPr>
      <t>(súčet nesmie presiahnuť počet obstarávaných bytov)</t>
    </r>
  </si>
  <si>
    <t>14 000€/ks</t>
  </si>
  <si>
    <t>6 000€/byt</t>
  </si>
  <si>
    <r>
      <t>Dĺžka (m), plocha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</si>
  <si>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ČOV</t>
  </si>
  <si>
    <t>2. ČOV</t>
  </si>
  <si>
    <t>3. ČOV</t>
  </si>
  <si>
    <t>Čistiareň odpadových vôd (ČOV)</t>
  </si>
  <si>
    <t>Počet bytov</t>
  </si>
  <si>
    <t>Žiadateľ</t>
  </si>
  <si>
    <t>Názov stavby</t>
  </si>
  <si>
    <t>Oprávnené náklady / Obstarávacia cena</t>
  </si>
  <si>
    <t>Výpočet maximálnej možnej výšky úveru</t>
  </si>
  <si>
    <t>Možná dotácia podľa podielu z ON/OC</t>
  </si>
  <si>
    <t>Možný úver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</si>
  <si>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</si>
  <si>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75%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</si>
  <si>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90%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</si>
  <si>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</si>
  <si>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Garážové stojisko
v bytovom alebo
polyfunkčnom dome</t>
  </si>
  <si>
    <t>Celkové oprávnené náklady / obstarávacia cena</t>
  </si>
  <si>
    <t>Celková požadovaná výška dotácie</t>
  </si>
  <si>
    <t>- bez zaokrúhlenia</t>
  </si>
  <si>
    <t>Celkové vlastné zdroje</t>
  </si>
  <si>
    <t>Kontrola: maximálna výška úveru podľa počtu bytov (12 000 €/byt)</t>
  </si>
  <si>
    <t>Celková požadovaná výška úveru</t>
  </si>
  <si>
    <t>- po zaokrúhlení na celé desiatky eur nadol</t>
  </si>
  <si>
    <t>- po zaokrúhlení na celé desiatky eur nadol, resp. podľa počtu bytov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</si>
  <si>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</si>
  <si>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</si>
  <si>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</si>
  <si>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</si>
  <si>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2019</t>
    </r>
  </si>
  <si>
    <t>Pomôcka pre určenie výšky úveru zo Štátneho fondu rozvoja bývania na obstaranie technickej vybavenosti</t>
  </si>
  <si>
    <t>Overenie: súčet vlastných zdrojov a požadovanej výšky úveru VS oprávnené náklady / obstarávacia cena</t>
  </si>
  <si>
    <t>Požadovaná výška úveru</t>
  </si>
  <si>
    <t>VÝSTAVBA TECHNICKEJ VYBAVENOSTI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</si>
</sst>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1" fillId="0" borderId="1" xfId="0" applyNumberFormat="1" applyFont="1" applyFill="1" applyBorder="1" applyAlignment="1" applyProtection="1">
      <alignment horizontal="center" vertical="center"/>
      <protection/>
    </xf>
    <xf numFmtId="164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horizontal="center" vertical="top" wrapText="1"/>
      <protection/>
    </xf>
    <xf numFmtId="164" fontId="11" fillId="3" borderId="7" xfId="0" applyNumberFormat="1" applyFont="1" applyFill="1" applyBorder="1" applyAlignment="1" applyProtection="1">
      <alignment horizontal="center" vertical="center"/>
      <protection locked="0"/>
    </xf>
    <xf numFmtId="164" fontId="11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/>
    <xf numFmtId="0" fontId="13" fillId="0" borderId="0" xfId="0" applyFont="1" applyAlignment="1">
      <alignment horizontal="right"/>
    </xf>
    <xf numFmtId="0" fontId="16" fillId="0" borderId="10" xfId="0" applyFont="1" applyBorder="1"/>
    <xf numFmtId="0" fontId="0" fillId="0" borderId="0" xfId="0" applyAlignment="1" applyProtection="1">
      <alignment horizontal="center"/>
      <protection/>
    </xf>
    <xf numFmtId="0" fontId="22" fillId="0" borderId="11" xfId="0" applyFont="1" applyFill="1" applyBorder="1" applyAlignment="1">
      <alignment vertical="center" wrapText="1"/>
    </xf>
    <xf numFmtId="0" fontId="10" fillId="0" borderId="0" xfId="0" applyFont="1" applyAlignment="1" applyProtection="1">
      <alignment vertical="center"/>
      <protection/>
    </xf>
    <xf numFmtId="0" fontId="14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64" fontId="0" fillId="0" borderId="2" xfId="0" applyNumberForma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15" xfId="0" applyBorder="1" applyProtection="1">
      <protection/>
    </xf>
    <xf numFmtId="0" fontId="0" fillId="0" borderId="14" xfId="0" applyBorder="1" applyProtection="1"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0" fontId="24" fillId="0" borderId="8" xfId="0" applyFont="1" applyBorder="1" applyAlignment="1" applyProtection="1">
      <alignment vertical="center"/>
      <protection/>
    </xf>
    <xf numFmtId="0" fontId="25" fillId="0" borderId="0" xfId="0" applyFont="1" applyProtection="1">
      <protection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/>
    </xf>
    <xf numFmtId="0" fontId="2" fillId="4" borderId="4" xfId="0" applyFont="1" applyFill="1" applyBorder="1" applyAlignment="1" applyProtection="1">
      <alignment horizontal="left" vertical="center"/>
      <protection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4" xfId="0" applyFont="1" applyFill="1" applyBorder="1" applyAlignment="1" applyProtection="1">
      <alignment horizontal="left" vertical="center"/>
      <protection/>
    </xf>
    <xf numFmtId="0" fontId="2" fillId="6" borderId="18" xfId="0" applyFont="1" applyFill="1" applyBorder="1" applyAlignment="1" applyProtection="1">
      <alignment horizontal="left" vertical="center"/>
      <protection/>
    </xf>
    <xf numFmtId="0" fontId="2" fillId="6" borderId="4" xfId="0" applyFont="1" applyFill="1" applyBorder="1" applyAlignment="1" applyProtection="1">
      <alignment horizontal="left" vertical="center"/>
      <protection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20" xfId="0" applyNumberFormat="1" applyFont="1" applyFill="1" applyBorder="1" applyAlignment="1" applyProtection="1">
      <alignment horizontal="center" vertical="center"/>
      <protection/>
    </xf>
    <xf numFmtId="164" fontId="7" fillId="0" borderId="8" xfId="0" applyNumberFormat="1" applyFont="1" applyFill="1" applyBorder="1" applyAlignment="1" applyProtection="1">
      <alignment horizontal="center" vertical="center"/>
      <protection/>
    </xf>
    <xf numFmtId="164" fontId="7" fillId="0" borderId="21" xfId="0" applyNumberFormat="1" applyFont="1" applyFill="1" applyBorder="1" applyAlignment="1" applyProtection="1">
      <alignment horizontal="center" vertical="center"/>
      <protection/>
    </xf>
    <xf numFmtId="164" fontId="11" fillId="0" borderId="22" xfId="0" applyNumberFormat="1" applyFont="1" applyBorder="1" applyAlignment="1" applyProtection="1">
      <alignment horizontal="center" vertical="center"/>
      <protection/>
    </xf>
    <xf numFmtId="164" fontId="11" fillId="0" borderId="6" xfId="0" applyNumberFormat="1" applyFont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/>
    </xf>
    <xf numFmtId="0" fontId="0" fillId="2" borderId="25" xfId="0" applyFont="1" applyFill="1" applyBorder="1" applyAlignment="1" applyProtection="1">
      <alignment horizontal="left" vertical="center"/>
      <protection/>
    </xf>
    <xf numFmtId="0" fontId="0" fillId="2" borderId="26" xfId="0" applyFont="1" applyFill="1" applyBorder="1" applyAlignment="1" applyProtection="1">
      <alignment horizontal="left" vertical="center"/>
      <protection/>
    </xf>
    <xf numFmtId="0" fontId="0" fillId="2" borderId="19" xfId="0" applyFont="1" applyFill="1" applyBorder="1" applyAlignment="1" applyProtection="1">
      <alignment horizontal="left" vertical="center"/>
      <protection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2" fillId="5" borderId="30" xfId="0" applyFont="1" applyFill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164" fontId="11" fillId="0" borderId="33" xfId="0" applyNumberFormat="1" applyFont="1" applyBorder="1" applyAlignment="1" applyProtection="1">
      <alignment horizontal="center" vertical="center"/>
      <protection/>
    </xf>
    <xf numFmtId="164" fontId="11" fillId="0" borderId="2" xfId="0" applyNumberFormat="1" applyFont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left" vertical="center" wrapText="1"/>
      <protection/>
    </xf>
    <xf numFmtId="0" fontId="8" fillId="0" borderId="8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 applyProtection="1">
      <alignment horizontal="left" vertical="center"/>
      <protection/>
    </xf>
    <xf numFmtId="0" fontId="2" fillId="2" borderId="30" xfId="0" applyFont="1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left" vertical="center"/>
      <protection/>
    </xf>
    <xf numFmtId="49" fontId="0" fillId="7" borderId="14" xfId="0" applyNumberFormat="1" applyFill="1" applyBorder="1" applyAlignment="1" applyProtection="1">
      <alignment horizontal="center" vertical="center"/>
      <protection/>
    </xf>
    <xf numFmtId="49" fontId="0" fillId="7" borderId="9" xfId="0" applyNumberFormat="1" applyFill="1" applyBorder="1" applyAlignment="1" applyProtection="1">
      <alignment horizontal="center" vertical="center"/>
      <protection/>
    </xf>
    <xf numFmtId="49" fontId="0" fillId="7" borderId="16" xfId="0" applyNumberForma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/>
    </xf>
    <xf numFmtId="0" fontId="0" fillId="3" borderId="14" xfId="0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left" vertical="center"/>
      <protection/>
    </xf>
    <xf numFmtId="0" fontId="0" fillId="2" borderId="3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164" fontId="0" fillId="3" borderId="37" xfId="0" applyNumberForma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49" fontId="2" fillId="0" borderId="43" xfId="0" applyNumberFormat="1" applyFont="1" applyBorder="1" applyAlignment="1" applyProtection="1">
      <alignment horizontal="left" vertical="center" wrapText="1"/>
      <protection/>
    </xf>
    <xf numFmtId="49" fontId="2" fillId="0" borderId="6" xfId="0" applyNumberFormat="1" applyFont="1" applyBorder="1" applyAlignment="1" applyProtection="1">
      <alignment horizontal="left" vertical="center" wrapText="1"/>
      <protection/>
    </xf>
    <xf numFmtId="164" fontId="0" fillId="0" borderId="6" xfId="0" applyNumberFormat="1" applyFont="1" applyBorder="1" applyAlignment="1" applyProtection="1">
      <alignment horizontal="center" vertical="center" wrapText="1"/>
      <protection/>
    </xf>
    <xf numFmtId="164" fontId="0" fillId="0" borderId="13" xfId="0" applyNumberFormat="1" applyFont="1" applyBorder="1" applyAlignment="1" applyProtection="1">
      <alignment horizontal="center" vertical="center" wrapText="1"/>
      <protection/>
    </xf>
    <xf numFmtId="164" fontId="0" fillId="0" borderId="44" xfId="0" applyNumberFormat="1" applyFont="1" applyBorder="1" applyAlignment="1" applyProtection="1">
      <alignment horizontal="center" vertical="center" wrapText="1"/>
      <protection/>
    </xf>
    <xf numFmtId="164" fontId="0" fillId="3" borderId="2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6" fillId="6" borderId="24" xfId="0" applyFont="1" applyFill="1" applyBorder="1" applyAlignment="1" applyProtection="1">
      <alignment horizontal="center" vertical="center"/>
      <protection/>
    </xf>
    <xf numFmtId="0" fontId="6" fillId="6" borderId="25" xfId="0" applyFont="1" applyFill="1" applyBorder="1" applyAlignment="1" applyProtection="1">
      <alignment horizontal="center" vertical="center"/>
      <protection/>
    </xf>
    <xf numFmtId="0" fontId="6" fillId="6" borderId="30" xfId="0" applyFont="1" applyFill="1" applyBorder="1" applyAlignment="1" applyProtection="1">
      <alignment horizontal="center" vertical="center"/>
      <protection/>
    </xf>
    <xf numFmtId="0" fontId="6" fillId="6" borderId="31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164" fontId="0" fillId="0" borderId="49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21" fillId="8" borderId="5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51" xfId="0" applyFont="1" applyFill="1" applyBorder="1" applyAlignment="1">
      <alignment horizontal="center" vertical="center" wrapText="1"/>
    </xf>
    <xf numFmtId="0" fontId="21" fillId="8" borderId="52" xfId="0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 applyProtection="1">
      <alignment horizontal="left" vertical="center" wrapText="1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164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/>
    </xf>
    <xf numFmtId="0" fontId="0" fillId="2" borderId="29" xfId="0" applyFont="1" applyFill="1" applyBorder="1" applyAlignment="1" applyProtection="1">
      <alignment horizontal="center" vertical="center"/>
      <protection/>
    </xf>
    <xf numFmtId="0" fontId="0" fillId="2" borderId="37" xfId="0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 wrapText="1"/>
      <protection/>
    </xf>
    <xf numFmtId="49" fontId="6" fillId="4" borderId="9" xfId="0" applyNumberFormat="1" applyFont="1" applyFill="1" applyBorder="1" applyAlignment="1" applyProtection="1">
      <alignment horizontal="left" vertical="center" wrapText="1"/>
      <protection/>
    </xf>
    <xf numFmtId="49" fontId="6" fillId="4" borderId="1" xfId="0" applyNumberFormat="1" applyFont="1" applyFill="1" applyBorder="1" applyAlignment="1" applyProtection="1">
      <alignment horizontal="left" vertical="center" wrapText="1"/>
      <protection/>
    </xf>
    <xf numFmtId="164" fontId="6" fillId="4" borderId="4" xfId="0" applyNumberFormat="1" applyFont="1" applyFill="1" applyBorder="1" applyAlignment="1" applyProtection="1">
      <alignment horizontal="center" vertical="center" wrapText="1"/>
      <protection/>
    </xf>
    <xf numFmtId="164" fontId="6" fillId="4" borderId="14" xfId="0" applyNumberFormat="1" applyFont="1" applyFill="1" applyBorder="1" applyAlignment="1" applyProtection="1">
      <alignment horizontal="center" vertical="center" wrapText="1"/>
      <protection/>
    </xf>
    <xf numFmtId="164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9" borderId="54" xfId="0" applyNumberFormat="1" applyFont="1" applyFill="1" applyBorder="1" applyAlignment="1" applyProtection="1">
      <alignment horizontal="left" vertical="center" wrapText="1"/>
      <protection/>
    </xf>
    <xf numFmtId="49" fontId="6" fillId="9" borderId="0" xfId="0" applyNumberFormat="1" applyFont="1" applyFill="1" applyBorder="1" applyAlignment="1" applyProtection="1">
      <alignment horizontal="left" vertical="center" wrapText="1"/>
      <protection/>
    </xf>
    <xf numFmtId="49" fontId="6" fillId="9" borderId="5" xfId="0" applyNumberFormat="1" applyFont="1" applyFill="1" applyBorder="1" applyAlignment="1" applyProtection="1">
      <alignment horizontal="left" vertical="center" wrapText="1"/>
      <protection/>
    </xf>
    <xf numFmtId="49" fontId="6" fillId="9" borderId="32" xfId="0" applyNumberFormat="1" applyFont="1" applyFill="1" applyBorder="1" applyAlignment="1" applyProtection="1">
      <alignment horizontal="left" vertical="center" wrapText="1"/>
      <protection/>
    </xf>
    <xf numFmtId="49" fontId="6" fillId="10" borderId="55" xfId="0" applyNumberFormat="1" applyFont="1" applyFill="1" applyBorder="1" applyAlignment="1" applyProtection="1">
      <alignment horizontal="left" vertical="center" wrapText="1"/>
      <protection/>
    </xf>
    <xf numFmtId="49" fontId="6" fillId="10" borderId="56" xfId="0" applyNumberFormat="1" applyFont="1" applyFill="1" applyBorder="1" applyAlignment="1" applyProtection="1">
      <alignment horizontal="left" vertical="center" wrapText="1"/>
      <protection/>
    </xf>
    <xf numFmtId="49" fontId="6" fillId="10" borderId="5" xfId="0" applyNumberFormat="1" applyFont="1" applyFill="1" applyBorder="1" applyAlignment="1" applyProtection="1">
      <alignment horizontal="left" vertical="center" wrapText="1"/>
      <protection/>
    </xf>
    <xf numFmtId="49" fontId="6" fillId="10" borderId="32" xfId="0" applyNumberFormat="1" applyFont="1" applyFill="1" applyBorder="1" applyAlignment="1" applyProtection="1">
      <alignment horizontal="left" vertical="center" wrapText="1"/>
      <protection/>
    </xf>
    <xf numFmtId="49" fontId="0" fillId="9" borderId="0" xfId="0" applyNumberFormat="1" applyFont="1" applyFill="1" applyBorder="1" applyAlignment="1" applyProtection="1">
      <alignment horizontal="left" vertical="center" wrapText="1"/>
      <protection/>
    </xf>
    <xf numFmtId="49" fontId="2" fillId="9" borderId="32" xfId="0" applyNumberFormat="1" applyFont="1" applyFill="1" applyBorder="1" applyAlignment="1" applyProtection="1">
      <alignment horizontal="left" vertical="center" wrapText="1"/>
      <protection/>
    </xf>
    <xf numFmtId="49" fontId="2" fillId="9" borderId="2" xfId="0" applyNumberFormat="1" applyFont="1" applyFill="1" applyBorder="1" applyAlignment="1" applyProtection="1">
      <alignment horizontal="left" vertical="center" wrapText="1"/>
      <protection/>
    </xf>
    <xf numFmtId="49" fontId="0" fillId="10" borderId="56" xfId="0" applyNumberFormat="1" applyFont="1" applyFill="1" applyBorder="1" applyAlignment="1" applyProtection="1">
      <alignment horizontal="left" vertical="center" wrapText="1"/>
      <protection/>
    </xf>
    <xf numFmtId="49" fontId="0" fillId="10" borderId="33" xfId="0" applyNumberFormat="1" applyFont="1" applyFill="1" applyBorder="1" applyAlignment="1" applyProtection="1">
      <alignment horizontal="left" vertical="center" wrapText="1"/>
      <protection/>
    </xf>
    <xf numFmtId="49" fontId="2" fillId="10" borderId="32" xfId="0" applyNumberFormat="1" applyFont="1" applyFill="1" applyBorder="1" applyAlignment="1" applyProtection="1">
      <alignment horizontal="left" vertical="center" wrapText="1"/>
      <protection/>
    </xf>
    <xf numFmtId="49" fontId="2" fillId="10" borderId="2" xfId="0" applyNumberFormat="1" applyFont="1" applyFill="1" applyBorder="1" applyAlignment="1" applyProtection="1">
      <alignment horizontal="left" vertical="center" wrapText="1"/>
      <protection/>
    </xf>
    <xf numFmtId="164" fontId="6" fillId="10" borderId="4" xfId="0" applyNumberFormat="1" applyFont="1" applyFill="1" applyBorder="1" applyAlignment="1" applyProtection="1">
      <alignment horizontal="center" vertical="center" wrapText="1"/>
      <protection/>
    </xf>
    <xf numFmtId="164" fontId="6" fillId="10" borderId="14" xfId="0" applyNumberFormat="1" applyFont="1" applyFill="1" applyBorder="1" applyAlignment="1" applyProtection="1">
      <alignment horizontal="center" vertical="center" wrapText="1"/>
      <protection/>
    </xf>
    <xf numFmtId="164" fontId="6" fillId="10" borderId="17" xfId="0" applyNumberFormat="1" applyFont="1" applyFill="1" applyBorder="1" applyAlignment="1" applyProtection="1">
      <alignment horizontal="center" vertical="center" wrapText="1"/>
      <protection/>
    </xf>
    <xf numFmtId="164" fontId="0" fillId="9" borderId="4" xfId="0" applyNumberFormat="1" applyFont="1" applyFill="1" applyBorder="1" applyAlignment="1" applyProtection="1">
      <alignment horizontal="center" vertical="center" wrapText="1"/>
      <protection/>
    </xf>
    <xf numFmtId="164" fontId="0" fillId="9" borderId="14" xfId="0" applyNumberFormat="1" applyFont="1" applyFill="1" applyBorder="1" applyAlignment="1" applyProtection="1">
      <alignment horizontal="center" vertical="center" wrapText="1"/>
      <protection/>
    </xf>
    <xf numFmtId="164" fontId="0" fillId="9" borderId="17" xfId="0" applyNumberFormat="1" applyFont="1" applyFill="1" applyBorder="1" applyAlignment="1" applyProtection="1">
      <alignment horizontal="center" vertical="center" wrapText="1"/>
      <protection/>
    </xf>
    <xf numFmtId="164" fontId="6" fillId="9" borderId="4" xfId="0" applyNumberFormat="1" applyFont="1" applyFill="1" applyBorder="1" applyAlignment="1" applyProtection="1">
      <alignment horizontal="center" vertical="center" wrapText="1"/>
      <protection/>
    </xf>
    <xf numFmtId="164" fontId="6" fillId="9" borderId="14" xfId="0" applyNumberFormat="1" applyFont="1" applyFill="1" applyBorder="1" applyAlignment="1" applyProtection="1">
      <alignment horizontal="center" vertical="center" wrapText="1"/>
      <protection/>
    </xf>
    <xf numFmtId="164" fontId="6" fillId="9" borderId="17" xfId="0" applyNumberFormat="1" applyFont="1" applyFill="1" applyBorder="1" applyAlignment="1" applyProtection="1">
      <alignment horizontal="center" vertical="center" wrapText="1"/>
      <protection/>
    </xf>
    <xf numFmtId="164" fontId="0" fillId="6" borderId="4" xfId="0" applyNumberFormat="1" applyFont="1" applyFill="1" applyBorder="1" applyAlignment="1" applyProtection="1">
      <alignment horizontal="center" vertical="center" wrapText="1"/>
      <protection/>
    </xf>
    <xf numFmtId="164" fontId="0" fillId="6" borderId="14" xfId="0" applyNumberFormat="1" applyFont="1" applyFill="1" applyBorder="1" applyAlignment="1" applyProtection="1">
      <alignment horizontal="center" vertical="center" wrapText="1"/>
      <protection/>
    </xf>
    <xf numFmtId="164" fontId="0" fillId="6" borderId="17" xfId="0" applyNumberFormat="1" applyFont="1" applyFill="1" applyBorder="1" applyAlignment="1" applyProtection="1">
      <alignment horizontal="center" vertical="center" wrapText="1"/>
      <protection/>
    </xf>
    <xf numFmtId="164" fontId="0" fillId="10" borderId="4" xfId="0" applyNumberFormat="1" applyFont="1" applyFill="1" applyBorder="1" applyAlignment="1" applyProtection="1">
      <alignment horizontal="center" vertical="center" wrapText="1"/>
      <protection/>
    </xf>
    <xf numFmtId="164" fontId="0" fillId="10" borderId="14" xfId="0" applyNumberFormat="1" applyFont="1" applyFill="1" applyBorder="1" applyAlignment="1" applyProtection="1">
      <alignment horizontal="center" vertical="center" wrapText="1"/>
      <protection/>
    </xf>
    <xf numFmtId="164" fontId="0" fillId="10" borderId="17" xfId="0" applyNumberFormat="1" applyFont="1" applyFill="1" applyBorder="1" applyAlignment="1" applyProtection="1">
      <alignment horizontal="center" vertical="center" wrapText="1"/>
      <protection/>
    </xf>
    <xf numFmtId="49" fontId="0" fillId="6" borderId="54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tabSelected="1" workbookViewId="0" topLeftCell="A13">
      <selection activeCell="Q30" sqref="Q30:S30"/>
    </sheetView>
  </sheetViews>
  <sheetFormatPr defaultColWidth="9.140625" defaultRowHeight="15"/>
  <cols>
    <col min="1" max="1" width="0.5625" style="15" customWidth="1"/>
    <col min="2" max="2" width="3.421875" style="15" customWidth="1"/>
    <col min="3" max="3" width="22.421875" style="15" customWidth="1"/>
    <col min="4" max="4" width="11.7109375" style="15" customWidth="1"/>
    <col min="5" max="5" width="10.00390625" style="15" customWidth="1"/>
    <col min="6" max="6" width="17.7109375" style="15" customWidth="1"/>
    <col min="7" max="7" width="10.00390625" style="15" customWidth="1"/>
    <col min="8" max="8" width="17.7109375" style="15" customWidth="1"/>
    <col min="9" max="9" width="10.00390625" style="15" customWidth="1"/>
    <col min="10" max="10" width="14.7109375" style="15" customWidth="1"/>
    <col min="11" max="12" width="12.7109375" style="15" customWidth="1"/>
    <col min="13" max="13" width="10.00390625" style="15" customWidth="1"/>
    <col min="14" max="14" width="17.7109375" style="15" customWidth="1"/>
    <col min="15" max="15" width="11.28125" style="15" customWidth="1"/>
    <col min="16" max="16" width="17.7109375" style="15" customWidth="1"/>
    <col min="17" max="17" width="10.00390625" style="15" customWidth="1"/>
    <col min="18" max="18" width="2.00390625" style="15" customWidth="1"/>
    <col min="19" max="19" width="16.421875" style="15" customWidth="1"/>
    <col min="20" max="20" width="0.5625" style="15" customWidth="1"/>
    <col min="21" max="16384" width="9.140625" style="15" customWidth="1"/>
  </cols>
  <sheetData>
    <row r="1" spans="2:19" ht="23.1" customHeight="1" thickBot="1" thickTop="1">
      <c r="B1" s="149" t="s">
        <v>62</v>
      </c>
      <c r="C1" s="150"/>
      <c r="D1" s="22"/>
      <c r="Q1" s="19" t="s">
        <v>61</v>
      </c>
      <c r="R1" s="19"/>
      <c r="S1" s="24">
        <v>16</v>
      </c>
    </row>
    <row r="2" spans="2:19" ht="6" customHeight="1" thickBot="1" thickTop="1">
      <c r="B2" s="151"/>
      <c r="C2" s="152"/>
      <c r="D2" s="22"/>
      <c r="H2" s="21"/>
      <c r="P2" s="18"/>
      <c r="S2" s="25"/>
    </row>
    <row r="3" spans="2:19" ht="23.1" customHeight="1" thickBot="1" thickTop="1">
      <c r="B3" s="153"/>
      <c r="C3" s="154"/>
      <c r="D3" s="22"/>
      <c r="Q3" s="19" t="s">
        <v>60</v>
      </c>
      <c r="R3" s="19"/>
      <c r="S3" s="24"/>
    </row>
    <row r="4" spans="16:19" ht="6" customHeight="1" thickTop="1">
      <c r="P4" s="18"/>
      <c r="S4" s="20"/>
    </row>
    <row r="5" spans="2:20" ht="28.5" customHeight="1" thickBot="1">
      <c r="B5" s="32" t="s">
        <v>66</v>
      </c>
      <c r="C5" s="32"/>
      <c r="D5" s="33"/>
      <c r="E5" s="33"/>
      <c r="F5" s="148" t="s">
        <v>63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23"/>
      <c r="T5" s="14"/>
    </row>
    <row r="6" spans="2:20" ht="24.95" customHeight="1">
      <c r="B6" s="58" t="s">
        <v>40</v>
      </c>
      <c r="C6" s="59"/>
      <c r="D6" s="59"/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3" t="s">
        <v>38</v>
      </c>
      <c r="P6" s="164"/>
      <c r="Q6" s="167"/>
      <c r="R6" s="167"/>
      <c r="S6" s="168"/>
      <c r="T6" s="14"/>
    </row>
    <row r="7" spans="2:20" ht="24.95" customHeight="1" thickBot="1">
      <c r="B7" s="60" t="s">
        <v>39</v>
      </c>
      <c r="C7" s="61"/>
      <c r="D7" s="61"/>
      <c r="E7" s="62"/>
      <c r="F7" s="63"/>
      <c r="G7" s="63"/>
      <c r="H7" s="63"/>
      <c r="I7" s="63"/>
      <c r="J7" s="63"/>
      <c r="K7" s="63"/>
      <c r="L7" s="63"/>
      <c r="M7" s="63"/>
      <c r="N7" s="63"/>
      <c r="O7" s="165"/>
      <c r="P7" s="166"/>
      <c r="Q7" s="169"/>
      <c r="R7" s="169"/>
      <c r="S7" s="170"/>
      <c r="T7" s="14"/>
    </row>
    <row r="8" spans="2:20" ht="8.1" customHeight="1" thickBo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4"/>
    </row>
    <row r="9" spans="2:20" ht="31.5" customHeight="1">
      <c r="B9" s="97" t="s">
        <v>0</v>
      </c>
      <c r="C9" s="98"/>
      <c r="D9" s="99"/>
      <c r="E9" s="89" t="s">
        <v>22</v>
      </c>
      <c r="F9" s="67"/>
      <c r="G9" s="66" t="s">
        <v>23</v>
      </c>
      <c r="H9" s="67"/>
      <c r="I9" s="66" t="s">
        <v>37</v>
      </c>
      <c r="J9" s="89"/>
      <c r="K9" s="89"/>
      <c r="L9" s="67"/>
      <c r="M9" s="89" t="s">
        <v>25</v>
      </c>
      <c r="N9" s="67"/>
      <c r="O9" s="89" t="s">
        <v>24</v>
      </c>
      <c r="P9" s="67"/>
      <c r="Q9" s="93" t="s">
        <v>49</v>
      </c>
      <c r="R9" s="93"/>
      <c r="S9" s="94"/>
      <c r="T9" s="14"/>
    </row>
    <row r="10" spans="2:20" ht="15">
      <c r="B10" s="110" t="s">
        <v>1</v>
      </c>
      <c r="C10" s="111"/>
      <c r="D10" s="112"/>
      <c r="E10" s="90"/>
      <c r="F10" s="69"/>
      <c r="G10" s="68"/>
      <c r="H10" s="69"/>
      <c r="I10" s="103" t="s">
        <v>34</v>
      </c>
      <c r="J10" s="104"/>
      <c r="K10" s="11" t="s">
        <v>35</v>
      </c>
      <c r="L10" s="11" t="s">
        <v>36</v>
      </c>
      <c r="M10" s="90"/>
      <c r="N10" s="69"/>
      <c r="O10" s="90"/>
      <c r="P10" s="69"/>
      <c r="Q10" s="95"/>
      <c r="R10" s="95"/>
      <c r="S10" s="96"/>
      <c r="T10" s="14"/>
    </row>
    <row r="11" spans="2:20" ht="24.95" customHeight="1">
      <c r="B11" s="106" t="s">
        <v>33</v>
      </c>
      <c r="C11" s="75"/>
      <c r="D11" s="75"/>
      <c r="E11" s="107"/>
      <c r="F11" s="92"/>
      <c r="G11" s="107"/>
      <c r="H11" s="92"/>
      <c r="I11" s="108" t="s">
        <v>28</v>
      </c>
      <c r="J11" s="109"/>
      <c r="K11" s="16" t="s">
        <v>28</v>
      </c>
      <c r="L11" s="17" t="s">
        <v>28</v>
      </c>
      <c r="M11" s="91"/>
      <c r="N11" s="92"/>
      <c r="O11" s="91"/>
      <c r="P11" s="92"/>
      <c r="Q11" s="100" t="s">
        <v>28</v>
      </c>
      <c r="R11" s="101"/>
      <c r="S11" s="102"/>
      <c r="T11" s="14"/>
    </row>
    <row r="12" spans="2:20" ht="24.95" customHeight="1">
      <c r="B12" s="128" t="s">
        <v>30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91"/>
      <c r="P12" s="92"/>
      <c r="Q12" s="91"/>
      <c r="R12" s="91"/>
      <c r="S12" s="105"/>
      <c r="T12" s="14"/>
    </row>
    <row r="13" spans="2:20" ht="24.95" customHeight="1" thickBot="1">
      <c r="B13" s="145" t="s">
        <v>41</v>
      </c>
      <c r="C13" s="146"/>
      <c r="D13" s="147"/>
      <c r="E13" s="64"/>
      <c r="F13" s="64"/>
      <c r="G13" s="113"/>
      <c r="H13" s="65"/>
      <c r="I13" s="64"/>
      <c r="J13" s="64"/>
      <c r="K13" s="12"/>
      <c r="L13" s="13"/>
      <c r="M13" s="113"/>
      <c r="N13" s="65"/>
      <c r="O13" s="64"/>
      <c r="P13" s="65"/>
      <c r="Q13" s="64"/>
      <c r="R13" s="64"/>
      <c r="S13" s="127"/>
      <c r="T13" s="14"/>
    </row>
    <row r="14" spans="2:20" ht="6.75" customHeight="1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14"/>
    </row>
    <row r="15" spans="2:20" ht="0.75" customHeight="1" hidden="1" thickBot="1">
      <c r="B15" s="71" t="s">
        <v>59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74"/>
      <c r="T15" s="14"/>
    </row>
    <row r="16" spans="2:20" ht="22.5" customHeight="1" hidden="1" thickBot="1">
      <c r="B16" s="4" t="s">
        <v>2</v>
      </c>
      <c r="C16" s="75" t="s">
        <v>5</v>
      </c>
      <c r="D16" s="76"/>
      <c r="E16" s="5" t="s">
        <v>7</v>
      </c>
      <c r="F16" s="6">
        <f>112*E11</f>
        <v>0</v>
      </c>
      <c r="G16" s="5" t="s">
        <v>9</v>
      </c>
      <c r="H16" s="6">
        <f>147*G11</f>
        <v>0</v>
      </c>
      <c r="I16" s="84" t="s">
        <v>31</v>
      </c>
      <c r="J16" s="86">
        <f>IF(ISNUMBER(I13),14000,0)</f>
        <v>0</v>
      </c>
      <c r="K16" s="79">
        <f>IF(ISNUMBER(K13),14000,0)</f>
        <v>0</v>
      </c>
      <c r="L16" s="79">
        <f>IF(ISNUMBER(L13),14000,0)</f>
        <v>0</v>
      </c>
      <c r="M16" s="5" t="s">
        <v>12</v>
      </c>
      <c r="N16" s="6">
        <f>42*M11</f>
        <v>0</v>
      </c>
      <c r="O16" s="5" t="s">
        <v>12</v>
      </c>
      <c r="P16" s="6">
        <f>42*O11</f>
        <v>0</v>
      </c>
      <c r="Q16" s="88" t="s">
        <v>15</v>
      </c>
      <c r="R16" s="29"/>
      <c r="S16" s="143">
        <f>600*Q12</f>
        <v>0</v>
      </c>
      <c r="T16" s="14"/>
    </row>
    <row r="17" spans="2:20" ht="22.5" customHeight="1" hidden="1" thickBot="1">
      <c r="B17" s="7" t="s">
        <v>3</v>
      </c>
      <c r="C17" s="77" t="s">
        <v>6</v>
      </c>
      <c r="D17" s="78"/>
      <c r="E17" s="8" t="s">
        <v>8</v>
      </c>
      <c r="F17" s="26">
        <f>IF(ISBLANK(E11),0,596*Q6)</f>
        <v>0</v>
      </c>
      <c r="G17" s="8" t="s">
        <v>10</v>
      </c>
      <c r="H17" s="26">
        <f>IF(ISBLANK(G11),0,785*Q6)</f>
        <v>0</v>
      </c>
      <c r="I17" s="85"/>
      <c r="J17" s="87"/>
      <c r="K17" s="80"/>
      <c r="L17" s="80"/>
      <c r="M17" s="8" t="s">
        <v>13</v>
      </c>
      <c r="N17" s="26">
        <f>IF(ISBLANK(M11),0,796*Q6)</f>
        <v>0</v>
      </c>
      <c r="O17" s="8" t="s">
        <v>14</v>
      </c>
      <c r="P17" s="26">
        <f>357*O12</f>
        <v>0</v>
      </c>
      <c r="Q17" s="88"/>
      <c r="R17" s="27"/>
      <c r="S17" s="144"/>
      <c r="T17" s="14"/>
    </row>
    <row r="18" spans="2:20" ht="22.5" customHeight="1" hidden="1" thickBot="1">
      <c r="B18" s="4" t="s">
        <v>4</v>
      </c>
      <c r="C18" s="75" t="s">
        <v>43</v>
      </c>
      <c r="D18" s="76"/>
      <c r="E18" s="5" t="s">
        <v>45</v>
      </c>
      <c r="F18" s="6">
        <f>0.7*E13</f>
        <v>0</v>
      </c>
      <c r="G18" s="5" t="s">
        <v>45</v>
      </c>
      <c r="H18" s="6">
        <f>0.7*G13</f>
        <v>0</v>
      </c>
      <c r="I18" s="5" t="s">
        <v>11</v>
      </c>
      <c r="J18" s="1">
        <f>0.7*I13</f>
        <v>0</v>
      </c>
      <c r="K18" s="2">
        <f>0.7*K13</f>
        <v>0</v>
      </c>
      <c r="L18" s="2">
        <f>0.7*L13</f>
        <v>0</v>
      </c>
      <c r="M18" s="5" t="s">
        <v>45</v>
      </c>
      <c r="N18" s="6">
        <f>0.7*M13</f>
        <v>0</v>
      </c>
      <c r="O18" s="5" t="s">
        <v>45</v>
      </c>
      <c r="P18" s="6">
        <f>0.7*O13</f>
        <v>0</v>
      </c>
      <c r="Q18" s="5" t="s">
        <v>48</v>
      </c>
      <c r="R18" s="30"/>
      <c r="S18" s="31">
        <f>0.1*Q13</f>
        <v>0</v>
      </c>
      <c r="T18" s="14"/>
    </row>
    <row r="19" spans="2:20" ht="30" customHeight="1" hidden="1" thickBot="1">
      <c r="B19" s="81" t="s">
        <v>27</v>
      </c>
      <c r="C19" s="82"/>
      <c r="D19" s="83"/>
      <c r="E19" s="51">
        <f>MIN(F16:F18)</f>
        <v>0</v>
      </c>
      <c r="F19" s="70"/>
      <c r="G19" s="51">
        <f>MIN(H16:H18)</f>
        <v>0</v>
      </c>
      <c r="H19" s="70"/>
      <c r="I19" s="55">
        <f>MIN(J16:J18)+MIN(K16:K18)+MIN(L16:L18)</f>
        <v>0</v>
      </c>
      <c r="J19" s="49"/>
      <c r="K19" s="49"/>
      <c r="L19" s="49"/>
      <c r="M19" s="55">
        <f>MIN(N16:N18)</f>
        <v>0</v>
      </c>
      <c r="N19" s="50"/>
      <c r="O19" s="51">
        <f>MIN(P16:P18)</f>
        <v>0</v>
      </c>
      <c r="P19" s="70"/>
      <c r="Q19" s="51">
        <f>MIN(S16:S18)</f>
        <v>0</v>
      </c>
      <c r="R19" s="51"/>
      <c r="S19" s="52"/>
      <c r="T19" s="14"/>
    </row>
    <row r="20" spans="2:20" ht="7.5" customHeight="1" hidden="1" thickBo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14"/>
    </row>
    <row r="21" spans="2:20" ht="23.1" customHeight="1">
      <c r="B21" s="131" t="s">
        <v>42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134"/>
      <c r="T21" s="14"/>
    </row>
    <row r="22" spans="2:20" ht="23.1" customHeight="1">
      <c r="B22" s="4" t="s">
        <v>2</v>
      </c>
      <c r="C22" s="75" t="s">
        <v>16</v>
      </c>
      <c r="D22" s="76"/>
      <c r="E22" s="9" t="s">
        <v>7</v>
      </c>
      <c r="F22" s="6">
        <f>112*E11</f>
        <v>0</v>
      </c>
      <c r="G22" s="9" t="s">
        <v>9</v>
      </c>
      <c r="H22" s="6">
        <f>147*G11</f>
        <v>0</v>
      </c>
      <c r="I22" s="135" t="s">
        <v>31</v>
      </c>
      <c r="J22" s="86">
        <f>IF(ISNUMBER(I13),14000,0)</f>
        <v>0</v>
      </c>
      <c r="K22" s="53">
        <f>IF(ISNUMBER(K13),14000,0)</f>
        <v>0</v>
      </c>
      <c r="L22" s="53">
        <f>IF(ISNUMBER(L13),14000,0)</f>
        <v>0</v>
      </c>
      <c r="M22" s="9" t="s">
        <v>12</v>
      </c>
      <c r="N22" s="6">
        <f>42*M11</f>
        <v>0</v>
      </c>
      <c r="O22" s="9" t="s">
        <v>12</v>
      </c>
      <c r="P22" s="6">
        <f>42*O11</f>
        <v>0</v>
      </c>
      <c r="Q22" s="137" t="s">
        <v>32</v>
      </c>
      <c r="R22" s="29"/>
      <c r="S22" s="143">
        <f>6000*Q12</f>
        <v>0</v>
      </c>
      <c r="T22" s="14"/>
    </row>
    <row r="23" spans="2:20" ht="23.1" customHeight="1">
      <c r="B23" s="7" t="s">
        <v>3</v>
      </c>
      <c r="C23" s="77" t="s">
        <v>17</v>
      </c>
      <c r="D23" s="78"/>
      <c r="E23" s="10" t="s">
        <v>8</v>
      </c>
      <c r="F23" s="26">
        <f>IF(ISBLANK(E11),0,596*Q6)</f>
        <v>0</v>
      </c>
      <c r="G23" s="10" t="s">
        <v>10</v>
      </c>
      <c r="H23" s="26">
        <f>IF(ISBLANK(G11),0,785*Q6)</f>
        <v>0</v>
      </c>
      <c r="I23" s="136"/>
      <c r="J23" s="87"/>
      <c r="K23" s="54"/>
      <c r="L23" s="54"/>
      <c r="M23" s="10" t="s">
        <v>13</v>
      </c>
      <c r="N23" s="26">
        <f>IF(ISBLANK(M11),0,796*Q6)</f>
        <v>0</v>
      </c>
      <c r="O23" s="10" t="s">
        <v>14</v>
      </c>
      <c r="P23" s="26">
        <f>357*O12</f>
        <v>0</v>
      </c>
      <c r="Q23" s="138"/>
      <c r="R23" s="27"/>
      <c r="S23" s="144"/>
      <c r="T23" s="14"/>
    </row>
    <row r="24" spans="2:20" ht="23.1" customHeight="1">
      <c r="B24" s="7" t="s">
        <v>4</v>
      </c>
      <c r="C24" s="77" t="s">
        <v>44</v>
      </c>
      <c r="D24" s="78"/>
      <c r="E24" s="10" t="s">
        <v>46</v>
      </c>
      <c r="F24" s="26">
        <f>0.75*E13</f>
        <v>0</v>
      </c>
      <c r="G24" s="10" t="s">
        <v>46</v>
      </c>
      <c r="H24" s="26">
        <f>0.75*G13</f>
        <v>0</v>
      </c>
      <c r="I24" s="9" t="s">
        <v>18</v>
      </c>
      <c r="J24" s="1">
        <f>0.75*I13</f>
        <v>0</v>
      </c>
      <c r="K24" s="3">
        <f>0.75*K13</f>
        <v>0</v>
      </c>
      <c r="L24" s="3">
        <f>0.75*L13</f>
        <v>0</v>
      </c>
      <c r="M24" s="10" t="s">
        <v>46</v>
      </c>
      <c r="N24" s="26">
        <f>0.75*M13</f>
        <v>0</v>
      </c>
      <c r="O24" s="10" t="s">
        <v>46</v>
      </c>
      <c r="P24" s="26">
        <f>0.75*O13</f>
        <v>0</v>
      </c>
      <c r="Q24" s="28" t="s">
        <v>47</v>
      </c>
      <c r="R24" s="30"/>
      <c r="S24" s="31">
        <f>0.9*Q13</f>
        <v>0</v>
      </c>
      <c r="T24" s="14"/>
    </row>
    <row r="25" spans="2:20" ht="30" customHeight="1" thickBot="1">
      <c r="B25" s="81" t="s">
        <v>26</v>
      </c>
      <c r="C25" s="82"/>
      <c r="D25" s="83"/>
      <c r="E25" s="49">
        <f>MIN(F22:F24)</f>
        <v>0</v>
      </c>
      <c r="F25" s="50"/>
      <c r="G25" s="49">
        <f>MIN(H22:H24)</f>
        <v>0</v>
      </c>
      <c r="H25" s="50"/>
      <c r="I25" s="55">
        <f>MIN(J22:J24)+MIN(K22:K24)+MIN(L22:L24)</f>
        <v>0</v>
      </c>
      <c r="J25" s="49"/>
      <c r="K25" s="49"/>
      <c r="L25" s="49"/>
      <c r="M25" s="55">
        <f>MIN(N22:N24)</f>
        <v>0</v>
      </c>
      <c r="N25" s="50"/>
      <c r="O25" s="49">
        <f>MIN(P22:P24)</f>
        <v>0</v>
      </c>
      <c r="P25" s="50"/>
      <c r="Q25" s="49">
        <f>MIN(S22:S24)</f>
        <v>0</v>
      </c>
      <c r="R25" s="51"/>
      <c r="S25" s="52"/>
      <c r="T25" s="14"/>
    </row>
    <row r="26" spans="2:20" ht="8.1" customHeight="1" thickBo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14"/>
    </row>
    <row r="27" spans="2:20" ht="23.1" customHeight="1">
      <c r="B27" s="139" t="s">
        <v>65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2"/>
      <c r="T27" s="14"/>
    </row>
    <row r="28" spans="2:20" ht="22.5" customHeight="1">
      <c r="B28" s="37" t="s">
        <v>19</v>
      </c>
      <c r="C28" s="38"/>
      <c r="D28" s="38"/>
      <c r="E28" s="43"/>
      <c r="F28" s="43"/>
      <c r="G28" s="43"/>
      <c r="H28" s="43"/>
      <c r="I28" s="44"/>
      <c r="J28" s="45"/>
      <c r="K28" s="45"/>
      <c r="L28" s="46"/>
      <c r="M28" s="43"/>
      <c r="N28" s="43"/>
      <c r="O28" s="43"/>
      <c r="P28" s="43"/>
      <c r="Q28" s="43"/>
      <c r="R28" s="44"/>
      <c r="S28" s="57"/>
      <c r="T28" s="14"/>
    </row>
    <row r="29" spans="2:20" ht="22.5" customHeight="1" hidden="1">
      <c r="B29" s="39" t="s">
        <v>21</v>
      </c>
      <c r="C29" s="40"/>
      <c r="D29" s="40"/>
      <c r="E29" s="34"/>
      <c r="F29" s="34"/>
      <c r="G29" s="34"/>
      <c r="H29" s="34"/>
      <c r="I29" s="35"/>
      <c r="J29" s="47"/>
      <c r="K29" s="47"/>
      <c r="L29" s="48"/>
      <c r="M29" s="34"/>
      <c r="N29" s="34"/>
      <c r="O29" s="34"/>
      <c r="P29" s="34"/>
      <c r="Q29" s="34"/>
      <c r="R29" s="35"/>
      <c r="S29" s="36"/>
      <c r="T29" s="14"/>
    </row>
    <row r="30" spans="2:20" ht="23.1" customHeight="1">
      <c r="B30" s="41" t="s">
        <v>20</v>
      </c>
      <c r="C30" s="42"/>
      <c r="D30" s="42"/>
      <c r="E30" s="34"/>
      <c r="F30" s="34"/>
      <c r="G30" s="34"/>
      <c r="H30" s="34"/>
      <c r="I30" s="35"/>
      <c r="J30" s="47"/>
      <c r="K30" s="47"/>
      <c r="L30" s="48"/>
      <c r="M30" s="34"/>
      <c r="N30" s="34"/>
      <c r="O30" s="34"/>
      <c r="P30" s="34"/>
      <c r="Q30" s="34"/>
      <c r="R30" s="35"/>
      <c r="S30" s="36"/>
      <c r="T30" s="14"/>
    </row>
    <row r="31" spans="2:20" ht="23.1" customHeight="1" thickBot="1">
      <c r="B31" s="120" t="s">
        <v>29</v>
      </c>
      <c r="C31" s="121"/>
      <c r="D31" s="121"/>
      <c r="E31" s="114">
        <f>SUM(E28:F30)</f>
        <v>0</v>
      </c>
      <c r="F31" s="114"/>
      <c r="G31" s="114">
        <f>SUM(G28:H30)</f>
        <v>0</v>
      </c>
      <c r="H31" s="114"/>
      <c r="I31" s="115">
        <f>SUM(I28:L30)</f>
        <v>0</v>
      </c>
      <c r="J31" s="209"/>
      <c r="K31" s="209"/>
      <c r="L31" s="210"/>
      <c r="M31" s="114">
        <f aca="true" t="shared" si="0" ref="M31">SUM(M28:N30)</f>
        <v>0</v>
      </c>
      <c r="N31" s="114"/>
      <c r="O31" s="114">
        <f aca="true" t="shared" si="1" ref="O31">SUM(O28:P30)</f>
        <v>0</v>
      </c>
      <c r="P31" s="114"/>
      <c r="Q31" s="114">
        <f aca="true" t="shared" si="2" ref="Q31">SUM(Q28:S30)</f>
        <v>0</v>
      </c>
      <c r="R31" s="115"/>
      <c r="S31" s="116"/>
      <c r="T31" s="14"/>
    </row>
    <row r="32" spans="2:20" ht="8.1" customHeight="1" thickBot="1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14"/>
    </row>
    <row r="33" spans="2:20" ht="23.1" customHeight="1" thickBot="1">
      <c r="B33" s="117" t="s">
        <v>58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4"/>
    </row>
    <row r="34" spans="2:20" ht="23.1" customHeight="1">
      <c r="B34" s="122" t="s">
        <v>50</v>
      </c>
      <c r="C34" s="123"/>
      <c r="D34" s="123"/>
      <c r="E34" s="123"/>
      <c r="F34" s="123"/>
      <c r="G34" s="123"/>
      <c r="H34" s="123"/>
      <c r="I34" s="123"/>
      <c r="J34" s="123"/>
      <c r="K34" s="124">
        <f>SUM(E13:S13)</f>
        <v>0</v>
      </c>
      <c r="L34" s="124"/>
      <c r="M34" s="124"/>
      <c r="N34" s="124"/>
      <c r="O34" s="124"/>
      <c r="P34" s="124"/>
      <c r="Q34" s="124"/>
      <c r="R34" s="125"/>
      <c r="S34" s="126"/>
      <c r="T34" s="14"/>
    </row>
    <row r="35" spans="2:20" ht="22.5" customHeight="1">
      <c r="B35" s="171" t="s">
        <v>53</v>
      </c>
      <c r="C35" s="172"/>
      <c r="D35" s="172"/>
      <c r="E35" s="172"/>
      <c r="F35" s="172"/>
      <c r="G35" s="172"/>
      <c r="H35" s="172"/>
      <c r="I35" s="172"/>
      <c r="J35" s="173"/>
      <c r="K35" s="174">
        <f>SUM(E28:S28)</f>
        <v>0</v>
      </c>
      <c r="L35" s="174"/>
      <c r="M35" s="174"/>
      <c r="N35" s="174"/>
      <c r="O35" s="174"/>
      <c r="P35" s="174"/>
      <c r="Q35" s="174"/>
      <c r="R35" s="175"/>
      <c r="S35" s="176"/>
      <c r="T35" s="14"/>
    </row>
    <row r="36" spans="2:20" ht="1.5" customHeight="1" hidden="1">
      <c r="B36" s="177" t="s">
        <v>51</v>
      </c>
      <c r="C36" s="178"/>
      <c r="D36" s="178"/>
      <c r="E36" s="185" t="s">
        <v>52</v>
      </c>
      <c r="F36" s="185"/>
      <c r="G36" s="185"/>
      <c r="H36" s="185"/>
      <c r="I36" s="185"/>
      <c r="J36" s="185"/>
      <c r="K36" s="195">
        <f>SUM(E29:S29)</f>
        <v>0</v>
      </c>
      <c r="L36" s="195"/>
      <c r="M36" s="195"/>
      <c r="N36" s="195"/>
      <c r="O36" s="195"/>
      <c r="P36" s="195"/>
      <c r="Q36" s="195"/>
      <c r="R36" s="196"/>
      <c r="S36" s="197"/>
      <c r="T36" s="14"/>
    </row>
    <row r="37" spans="2:20" ht="22.5" customHeight="1" hidden="1">
      <c r="B37" s="179"/>
      <c r="C37" s="180"/>
      <c r="D37" s="180"/>
      <c r="E37" s="186" t="s">
        <v>56</v>
      </c>
      <c r="F37" s="186"/>
      <c r="G37" s="186"/>
      <c r="H37" s="186"/>
      <c r="I37" s="186"/>
      <c r="J37" s="187"/>
      <c r="K37" s="198">
        <f>ROUNDDOWN(SUM(E29:S29),-1)</f>
        <v>0</v>
      </c>
      <c r="L37" s="198"/>
      <c r="M37" s="198"/>
      <c r="N37" s="198"/>
      <c r="O37" s="198"/>
      <c r="P37" s="198"/>
      <c r="Q37" s="198"/>
      <c r="R37" s="199"/>
      <c r="S37" s="200"/>
      <c r="T37" s="14"/>
    </row>
    <row r="38" spans="2:20" ht="23.1" customHeight="1">
      <c r="B38" s="207" t="s">
        <v>54</v>
      </c>
      <c r="C38" s="208"/>
      <c r="D38" s="208"/>
      <c r="E38" s="208"/>
      <c r="F38" s="208"/>
      <c r="G38" s="208"/>
      <c r="H38" s="208"/>
      <c r="I38" s="208"/>
      <c r="J38" s="208"/>
      <c r="K38" s="201">
        <f>Q6*12000</f>
        <v>0</v>
      </c>
      <c r="L38" s="201"/>
      <c r="M38" s="201"/>
      <c r="N38" s="201"/>
      <c r="O38" s="201"/>
      <c r="P38" s="201"/>
      <c r="Q38" s="201"/>
      <c r="R38" s="202"/>
      <c r="S38" s="203"/>
      <c r="T38" s="14"/>
    </row>
    <row r="39" spans="2:20" ht="23.1" customHeight="1">
      <c r="B39" s="181" t="s">
        <v>55</v>
      </c>
      <c r="C39" s="182"/>
      <c r="D39" s="182"/>
      <c r="E39" s="188" t="s">
        <v>52</v>
      </c>
      <c r="F39" s="188"/>
      <c r="G39" s="188"/>
      <c r="H39" s="188"/>
      <c r="I39" s="188"/>
      <c r="J39" s="189"/>
      <c r="K39" s="204">
        <f>SUM(E30:S30)</f>
        <v>0</v>
      </c>
      <c r="L39" s="204"/>
      <c r="M39" s="204"/>
      <c r="N39" s="204"/>
      <c r="O39" s="204"/>
      <c r="P39" s="204"/>
      <c r="Q39" s="204"/>
      <c r="R39" s="205"/>
      <c r="S39" s="206"/>
      <c r="T39" s="14"/>
    </row>
    <row r="40" spans="2:20" ht="23.1" customHeight="1">
      <c r="B40" s="183"/>
      <c r="C40" s="184"/>
      <c r="D40" s="184"/>
      <c r="E40" s="190" t="s">
        <v>57</v>
      </c>
      <c r="F40" s="190"/>
      <c r="G40" s="190"/>
      <c r="H40" s="190"/>
      <c r="I40" s="190"/>
      <c r="J40" s="191"/>
      <c r="K40" s="192">
        <f>MIN(K38,ROUNDDOWN(SUM(E30:S30),-1))</f>
        <v>0</v>
      </c>
      <c r="L40" s="192"/>
      <c r="M40" s="192"/>
      <c r="N40" s="192"/>
      <c r="O40" s="192"/>
      <c r="P40" s="192"/>
      <c r="Q40" s="192"/>
      <c r="R40" s="193"/>
      <c r="S40" s="194"/>
      <c r="T40" s="14"/>
    </row>
    <row r="41" spans="2:20" ht="23.1" customHeight="1" thickBot="1">
      <c r="B41" s="155" t="s">
        <v>64</v>
      </c>
      <c r="C41" s="156"/>
      <c r="D41" s="156"/>
      <c r="E41" s="156"/>
      <c r="F41" s="156"/>
      <c r="G41" s="156"/>
      <c r="H41" s="156"/>
      <c r="I41" s="156"/>
      <c r="J41" s="157"/>
      <c r="K41" s="158" t="str">
        <f>IF(K34=SUM(K35+K37+K40),"OK",SUM(K35+K37+K40))</f>
        <v>OK</v>
      </c>
      <c r="L41" s="159"/>
      <c r="M41" s="159"/>
      <c r="N41" s="159"/>
      <c r="O41" s="159"/>
      <c r="P41" s="159"/>
      <c r="Q41" s="159"/>
      <c r="R41" s="159"/>
      <c r="S41" s="160"/>
      <c r="T41" s="14"/>
    </row>
    <row r="42" ht="3" customHeight="1"/>
  </sheetData>
  <sheetProtection algorithmName="SHA-512" hashValue="nYjVTIjVDpT5NOCJ1XVmG5SAKY2nhc26aNpfojMh7kZAOXzvRTkYdOcAWWy4UXTGYeREXglmgVYKMbiag0M/Vg==" saltValue="YDSSPV2UfDVVGN2gCb4uxg==" spinCount="100000" sheet="1" objects="1" scenarios="1" selectLockedCells="1"/>
  <mergeCells count="121">
    <mergeCell ref="F5:R5"/>
    <mergeCell ref="B1:C3"/>
    <mergeCell ref="B41:J41"/>
    <mergeCell ref="K41:S41"/>
    <mergeCell ref="E6:N6"/>
    <mergeCell ref="O6:P7"/>
    <mergeCell ref="Q6:S7"/>
    <mergeCell ref="B35:J35"/>
    <mergeCell ref="K35:S35"/>
    <mergeCell ref="B36:D37"/>
    <mergeCell ref="B39:D40"/>
    <mergeCell ref="E36:J36"/>
    <mergeCell ref="E37:J37"/>
    <mergeCell ref="E39:J39"/>
    <mergeCell ref="E40:J40"/>
    <mergeCell ref="K40:S40"/>
    <mergeCell ref="K36:S36"/>
    <mergeCell ref="K37:S37"/>
    <mergeCell ref="K38:S38"/>
    <mergeCell ref="K39:S39"/>
    <mergeCell ref="B38:J38"/>
    <mergeCell ref="I31:L31"/>
    <mergeCell ref="B32:S32"/>
    <mergeCell ref="O31:P31"/>
    <mergeCell ref="Q31:S31"/>
    <mergeCell ref="B33:S33"/>
    <mergeCell ref="B31:D31"/>
    <mergeCell ref="B34:J34"/>
    <mergeCell ref="K34:S34"/>
    <mergeCell ref="Q13:S13"/>
    <mergeCell ref="B12:N12"/>
    <mergeCell ref="B20:S20"/>
    <mergeCell ref="B21:S21"/>
    <mergeCell ref="C22:D22"/>
    <mergeCell ref="I22:I23"/>
    <mergeCell ref="J22:J23"/>
    <mergeCell ref="Q22:Q23"/>
    <mergeCell ref="C23:D23"/>
    <mergeCell ref="B27:S27"/>
    <mergeCell ref="C24:D24"/>
    <mergeCell ref="B25:D25"/>
    <mergeCell ref="E25:F25"/>
    <mergeCell ref="G25:H25"/>
    <mergeCell ref="S22:S23"/>
    <mergeCell ref="S16:S17"/>
    <mergeCell ref="L16:L17"/>
    <mergeCell ref="B13:D13"/>
    <mergeCell ref="E13:F13"/>
    <mergeCell ref="G13:H13"/>
    <mergeCell ref="I13:J13"/>
    <mergeCell ref="M13:N13"/>
    <mergeCell ref="M9:N10"/>
    <mergeCell ref="M11:N11"/>
    <mergeCell ref="E31:F31"/>
    <mergeCell ref="G31:H31"/>
    <mergeCell ref="M31:N31"/>
    <mergeCell ref="M25:N25"/>
    <mergeCell ref="Q9:S10"/>
    <mergeCell ref="B9:D9"/>
    <mergeCell ref="O11:P11"/>
    <mergeCell ref="Q11:S11"/>
    <mergeCell ref="I9:L9"/>
    <mergeCell ref="I10:J10"/>
    <mergeCell ref="Q12:S12"/>
    <mergeCell ref="B11:D11"/>
    <mergeCell ref="E11:F11"/>
    <mergeCell ref="G11:H11"/>
    <mergeCell ref="I11:J11"/>
    <mergeCell ref="B10:D10"/>
    <mergeCell ref="E9:F10"/>
    <mergeCell ref="B6:D6"/>
    <mergeCell ref="B7:D7"/>
    <mergeCell ref="E7:N7"/>
    <mergeCell ref="O13:P13"/>
    <mergeCell ref="G9:H10"/>
    <mergeCell ref="M19:N19"/>
    <mergeCell ref="O19:P19"/>
    <mergeCell ref="B15:S15"/>
    <mergeCell ref="C16:D16"/>
    <mergeCell ref="C17:D17"/>
    <mergeCell ref="C18:D18"/>
    <mergeCell ref="Q19:S19"/>
    <mergeCell ref="I19:L19"/>
    <mergeCell ref="K16:K17"/>
    <mergeCell ref="B19:D19"/>
    <mergeCell ref="E19:F19"/>
    <mergeCell ref="G19:H19"/>
    <mergeCell ref="I16:I17"/>
    <mergeCell ref="J16:J17"/>
    <mergeCell ref="Q16:Q17"/>
    <mergeCell ref="B14:S14"/>
    <mergeCell ref="B8:S8"/>
    <mergeCell ref="O9:P10"/>
    <mergeCell ref="O12:P12"/>
    <mergeCell ref="O25:P25"/>
    <mergeCell ref="Q25:S25"/>
    <mergeCell ref="K22:K23"/>
    <mergeCell ref="L22:L23"/>
    <mergeCell ref="I25:L25"/>
    <mergeCell ref="B26:S26"/>
    <mergeCell ref="O28:P28"/>
    <mergeCell ref="Q28:S28"/>
    <mergeCell ref="Q29:S29"/>
    <mergeCell ref="Q30:S30"/>
    <mergeCell ref="M29:N29"/>
    <mergeCell ref="M30:N30"/>
    <mergeCell ref="O29:P29"/>
    <mergeCell ref="O30:P30"/>
    <mergeCell ref="B28:D28"/>
    <mergeCell ref="B29:D29"/>
    <mergeCell ref="B30:D30"/>
    <mergeCell ref="E28:F28"/>
    <mergeCell ref="E29:F29"/>
    <mergeCell ref="E30:F30"/>
    <mergeCell ref="G29:H29"/>
    <mergeCell ref="G30:H30"/>
    <mergeCell ref="I28:L28"/>
    <mergeCell ref="I29:L29"/>
    <mergeCell ref="I30:L30"/>
    <mergeCell ref="G28:H28"/>
    <mergeCell ref="M28:N28"/>
  </mergeCells>
  <conditionalFormatting sqref="K41:S41">
    <cfRule type="cellIs" priority="1" dxfId="0" operator="lessThan">
      <formula>$K$30</formula>
    </cfRule>
  </conditionalFormatting>
  <dataValidations count="11"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9:L29">
      <formula1>AND(I29&lt;=I19,I31&lt;=SUM(I13:L13))=TRUE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30:L30">
      <formula1>AND(I30&lt;=I25,I31&lt;=SUM(I13:L13))=TRUE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9:H29 M29:S29">
      <formula1>AND(E29&lt;=E19,E31&lt;=E13)=TRUE</formula1>
    </dataValidation>
    <dataValidation type="decimal" operator="lessThanOrEqual" allowBlank="1" showErrorMessage="1" errorTitle="Prekročený náklad" sqref="E31:F31">
      <formula1>E13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30:H30 M30:S30">
      <formula1>AND(E30&lt;=E25,E31&lt;=E13)=TRUE</formula1>
    </dataValidation>
    <dataValidation type="custom" allowBlank="1" showErrorMessage="1" errorTitle="Prekročená výška" error="Suma vlastných zdrojov, požadovanej dotácie a úveru prekročila výšku oprávnených nákladov." sqref="E28:H28 M28:S28">
      <formula1>IF(E31&gt;E13,FALSE,TRUE)</formula1>
    </dataValidation>
    <dataValidation type="custom" allowBlank="1" showErrorMessage="1" errorTitle="Prekročená výška" error="Suma vlastných zdrojov, požadovanej dotácie a úveru prekročila výšku oprávnených nákladov." sqref="I28:L28">
      <formula1>IF(I31&gt;SUM(I13:L13),FALSE,TRUE)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2">
      <formula1>Q6-Q12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2">
      <formula1>S6-S12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2:R12">
      <formula1>Q6-O12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2">
      <formula1>S6-P12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3" r:id="rId1"/>
  <headerFooter>
    <oddFooter xml:space="preserve">&amp;LŠFRB_ŽIADOSŤ O POSKYTNUTIE PODPORY_POr-TV-výstavba_01_2019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Vosyková Marta</cp:lastModifiedBy>
  <cp:lastPrinted>2019-01-11T11:58:50Z</cp:lastPrinted>
  <dcterms:created xsi:type="dcterms:W3CDTF">2017-10-12T13:12:35Z</dcterms:created>
  <dcterms:modified xsi:type="dcterms:W3CDTF">2019-01-14T05:51:46Z</dcterms:modified>
  <cp:category/>
  <cp:version/>
  <cp:contentType/>
  <cp:contentStatus/>
</cp:coreProperties>
</file>